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65" activeTab="0"/>
  </bookViews>
  <sheets>
    <sheet name="таблица" sheetId="1" r:id="rId1"/>
  </sheets>
  <definedNames>
    <definedName name="Z_015C0188_9511_46F0_9C15_F6780D37A54B_.wvu.FilterData" localSheetId="0" hidden="1">'таблица'!$A$8:$U$737</definedName>
    <definedName name="Z_016D7BA3_453B_471A_BC17_14ACCFB9A2E7_.wvu.FilterData" localSheetId="0" hidden="1">'таблица'!$A$8:$U$577</definedName>
    <definedName name="Z_02849DA5_A2BF_4AA5_BC93_BFB486D9FE70_.wvu.FilterData" localSheetId="0" hidden="1">'таблица'!$A$8:$U$579</definedName>
    <definedName name="Z_02BDB512_BBDC_493A_82F6_5B893F6CF366_.wvu.FilterData" localSheetId="0" hidden="1">'таблица'!$A$8:$CL$579</definedName>
    <definedName name="Z_032429DB_E4E6_4D85_8284_C3AC72C27C3C_.wvu.FilterData" localSheetId="0" hidden="1">'таблица'!$A$8:$U$579</definedName>
    <definedName name="Z_042A3F57_750F_47D7_B61E_9FE183655C99_.wvu.FilterData" localSheetId="0" hidden="1">'таблица'!$A$8:$L$741</definedName>
    <definedName name="Z_064ADF1B_F974_48AA_8CFA_4543D812F241_.wvu.FilterData" localSheetId="0" hidden="1">'таблица'!$A$8:$U$577</definedName>
    <definedName name="Z_06E6FE9C_F03B_478D_AC82_4A12A7A36BB3_.wvu.FilterData" localSheetId="0" hidden="1">'таблица'!$A$8:$U$579</definedName>
    <definedName name="Z_0749AF71_D21E_463C_83F3_9F1C4BDA982A_.wvu.FilterData" localSheetId="0" hidden="1">'таблица'!$A$8:$H$579</definedName>
    <definedName name="Z_07A85902_D8C6_4501_BA15_73B9CD731163_.wvu.FilterData" localSheetId="0" hidden="1">'таблица'!$A$8:$O$579</definedName>
    <definedName name="Z_08EF786B_5A06_46A7_9E3B_731A28D71D94_.wvu.FilterData" localSheetId="0" hidden="1">'таблица'!$A$8:$CL$579</definedName>
    <definedName name="Z_09559AFC_2178_40DF_B83F_D413BA51D5C6_.wvu.FilterData" localSheetId="0" hidden="1">'таблица'!$A$8:$U$577</definedName>
    <definedName name="Z_09805301_4A32_4B2F_A742_608B21804AA6_.wvu.FilterData" localSheetId="0" hidden="1">'таблица'!$A$8:$U$579</definedName>
    <definedName name="Z_09AE5953_A71C_40CE_AFC1_02AF33C0ACD8_.wvu.FilterData" localSheetId="0" hidden="1">'таблица'!$A$8:$U$579</definedName>
    <definedName name="Z_0A0DD526_54A5_4262_9B7D_A34CA096BA9A_.wvu.FilterData" localSheetId="0" hidden="1">'таблица'!$A$8:$X$741</definedName>
    <definedName name="Z_0AE08700_8DED_4C98_B2EB_05985FDDB931_.wvu.FilterData" localSheetId="0" hidden="1">'таблица'!$A$8:$O$579</definedName>
    <definedName name="Z_0BF87C06_EC34_46CC_96B3_1B7B2A5BC5B7_.wvu.FilterData" localSheetId="0" hidden="1">'таблица'!$A$8:$U$579</definedName>
    <definedName name="Z_0CCB948A_EDC5_4173_B1D8_7F75E52990E1_.wvu.FilterData" localSheetId="0" hidden="1">'таблица'!$A$8:$U$577</definedName>
    <definedName name="Z_0D6BA61D_14FF_497B_98DE_BF68E3880FC3_.wvu.FilterData" localSheetId="0" hidden="1">'таблица'!$A$8:$U$577</definedName>
    <definedName name="Z_0DEE0FED_624D_4BEE_B2C2_7FA014564208_.wvu.FilterData" localSheetId="0" hidden="1">'таблица'!$A$8:$U$577</definedName>
    <definedName name="Z_0E490E9E_FDF8_4FCD_8A00_CEF9C14A0B7E_.wvu.FilterData" localSheetId="0" hidden="1">'таблица'!$A$8:$CL$8</definedName>
    <definedName name="Z_0E89E3BF_A628_45C3_9A8B_BACF3544C9E6_.wvu.FilterData" localSheetId="0" hidden="1">'таблица'!$A$8:$U$580</definedName>
    <definedName name="Z_0EEA3F2C_4C0D_47B6_ACAA_7453A982C434_.wvu.FilterData" localSheetId="0" hidden="1">'таблица'!$A$8:$U$579</definedName>
    <definedName name="Z_100471DF_AF67_4086_B62B_1E50D25893E3_.wvu.FilterData" localSheetId="0" hidden="1">'таблица'!$A$8:$CL$579</definedName>
    <definedName name="Z_10A7A52E_0339_4BA8_AAFD_89967C72F301_.wvu.FilterData" localSheetId="0" hidden="1">'таблица'!$A$8:$U$577</definedName>
    <definedName name="Z_10E92D36_064B_4B2E_9CBD_097356A2CC26_.wvu.FilterData" localSheetId="0" hidden="1">'таблица'!$A$8:$U$577</definedName>
    <definedName name="Z_10FCFE5E_8F1E_4377_A4C8_44FD00243AB1_.wvu.FilterData" localSheetId="0" hidden="1">'таблица'!$A$8:$H$579</definedName>
    <definedName name="Z_1176864C_EA28_4489_A47C_A03E435D2929_.wvu.FilterData" localSheetId="0" hidden="1">'таблица'!$A$8:$U$579</definedName>
    <definedName name="Z_1197AC09_23E2_4669_8233_3FB6515A118D_.wvu.FilterData" localSheetId="0" hidden="1">'таблица'!$A$8:$H$579</definedName>
    <definedName name="Z_11E1B94C_74EB_4C98_B25F_40FC85C92AB3_.wvu.FilterData" localSheetId="0" hidden="1">'таблица'!$A$8:$O$741</definedName>
    <definedName name="Z_11EAEE7F_95CF_4D66_A75B_562F46C4EC62_.wvu.FilterData" localSheetId="0" hidden="1">'таблица'!$A$8:$CL$8</definedName>
    <definedName name="Z_12A72B8A_41F3_438D_8613_3A6DE397CC9A_.wvu.FilterData" localSheetId="0" hidden="1">'таблица'!$A$8:$CL$579</definedName>
    <definedName name="Z_12BBB253_CEB5_48B0_BE7B_1A56E119928D_.wvu.FilterData" localSheetId="0" hidden="1">'таблица'!$A$8:$U$737</definedName>
    <definedName name="Z_13791231_77DC_4F86_BD3C_7D8B2845D766_.wvu.FilterData" localSheetId="0" hidden="1">'таблица'!$A$5:$H$579</definedName>
    <definedName name="Z_138DAF91_1691_4634_954A_DAC875727EA7_.wvu.FilterData" localSheetId="0" hidden="1">'таблица'!$A$8:$U$577</definedName>
    <definedName name="Z_13EBDC40_7EC8_4E07_893B_41EDFC2F9636_.wvu.FilterData" localSheetId="0" hidden="1">'таблица'!$A$8:$U$579</definedName>
    <definedName name="Z_142CAF50_B95B_4F24_8220_79352E2F1339_.wvu.FilterData" localSheetId="0" hidden="1">'таблица'!$A$8:$U$577</definedName>
    <definedName name="Z_146099DA_7330_4418_B551_8937F9A41181_.wvu.FilterData" localSheetId="0" hidden="1">'таблица'!$A$8:$U$737</definedName>
    <definedName name="Z_147EEBE8_8119_4948_BB7D_CB9A0D2FD34E_.wvu.FilterData" localSheetId="0" hidden="1">'таблица'!$A$8:$U$579</definedName>
    <definedName name="Z_14AB9782_4037_4384_BCB9_0CFB71B9DF74_.wvu.FilterData" localSheetId="0" hidden="1">'таблица'!$A$8:$U$579</definedName>
    <definedName name="Z_153C52D7_EB3B_4551_9C40_3E5B52F44F53_.wvu.FilterData" localSheetId="0" hidden="1">'таблица'!$A$5:$H$579</definedName>
    <definedName name="Z_15B53664_3BF6_44CE_BA78_0E3FC036FEA3_.wvu.FilterData" localSheetId="0" hidden="1">'таблица'!$A$8:$CL$579</definedName>
    <definedName name="Z_15D89C79_1924_40AF_BA45_F95BC2301FD8_.wvu.FilterData" localSheetId="0" hidden="1">'таблица'!$A$8:$U$579</definedName>
    <definedName name="Z_15F0362C_D6CF_4168_AFBE_1C0B23B0FECF_.wvu.FilterData" localSheetId="0" hidden="1">'таблица'!$A$8:$J$579</definedName>
    <definedName name="Z_16AE6742_DC43_41A5_A09D_5C2A0A9AFBC8_.wvu.FilterData" localSheetId="0" hidden="1">'таблица'!$A$8:$CL$623</definedName>
    <definedName name="Z_16AF3323_72C4_42ED_A401_EFC953BDE442_.wvu.FilterData" localSheetId="0" hidden="1">'таблица'!$A$8:$CL$579</definedName>
    <definedName name="Z_16DFF609_F4A2_45A6_8BF7_3F12395CC7CD_.wvu.FilterData" localSheetId="0" hidden="1">'таблица'!$A$8:$U$579</definedName>
    <definedName name="Z_17850F95_4ED2_4916_9635_213134EEE3A2_.wvu.FilterData" localSheetId="0" hidden="1">'таблица'!$A$8:$U$579</definedName>
    <definedName name="Z_178980E5_CEAC_451E_98EE_43F4A5ABC902_.wvu.FilterData" localSheetId="0" hidden="1">'таблица'!$A$8:$U$577</definedName>
    <definedName name="Z_17F2B9DE_5834_4CA2_86DB_74D72F6DE534_.wvu.FilterData" localSheetId="0" hidden="1">'таблица'!$A$8:$U$579</definedName>
    <definedName name="Z_183BA9CB_3823_45A4_A3A9_DB985FA8B5DA_.wvu.FilterData" localSheetId="0" hidden="1">'таблица'!$A$8:$U$579</definedName>
    <definedName name="Z_19605A84_5784_431E_BBE6_1A653FB931F8_.wvu.FilterData" localSheetId="0" hidden="1">'таблица'!$A$8:$U$579</definedName>
    <definedName name="Z_1991EFD2_991C_4234_8F58_CD123434B2DF_.wvu.FilterData" localSheetId="0" hidden="1">'таблица'!$A$8:$U$579</definedName>
    <definedName name="Z_19E1FB56_2BCD_49F0_BE52_23540C1A889E_.wvu.FilterData" localSheetId="0" hidden="1">'таблица'!$A$8:$U$737</definedName>
    <definedName name="Z_1AEBEC31_A0AE_4A11_A939_C86FF49D317A_.wvu.FilterData" localSheetId="0" hidden="1">'таблица'!$A$8:$U$580</definedName>
    <definedName name="Z_1B5FEC71_0670_4928_ADBF_D4DFA65B0803_.wvu.FilterData" localSheetId="0" hidden="1">'таблица'!$A$8:$CL$579</definedName>
    <definedName name="Z_1BD6B485_DF0B_43B8_9032_FDA927F492E2_.wvu.FilterData" localSheetId="0" hidden="1">'таблица'!$A$8:$CL$579</definedName>
    <definedName name="Z_1BE39B3D_4375_4280_A642_FC869FAEB637_.wvu.FilterData" localSheetId="0" hidden="1">'таблица'!$A$8:$U$577</definedName>
    <definedName name="Z_1C88A6C1_CA77_4320_A122_4E6D093CE69E_.wvu.FilterData" localSheetId="0" hidden="1">'таблица'!$A$8:$U$577</definedName>
    <definedName name="Z_1C956C33_331D_41B1_BD2C_EE2B39021602_.wvu.FilterData" localSheetId="0" hidden="1">'таблица'!$A$5:$O$579</definedName>
    <definedName name="Z_1D590DE7_A679_4431_8CC2_50F926C554A2_.wvu.FilterData" localSheetId="0" hidden="1">'таблица'!$A$8:$CL$579</definedName>
    <definedName name="Z_1D86B116_066A_4B74_93F4_317543D97A42_.wvu.FilterData" localSheetId="0" hidden="1">'таблица'!$A$8:$H$741</definedName>
    <definedName name="Z_1E000146_3B54_45F0_A3E2_BB8941373D06_.wvu.FilterData" localSheetId="0" hidden="1">'таблица'!$A$5:$M$577</definedName>
    <definedName name="Z_1E1E1BD0_7BDC_4824_867F_1738C6A3B391_.wvu.FilterData" localSheetId="0" hidden="1">'таблица'!$A$8:$U$579</definedName>
    <definedName name="Z_1E4F7A7A_58BF_4C51_AC4E_E64C176AD47B_.wvu.FilterData" localSheetId="0" hidden="1">'таблица'!$A$8:$U$579</definedName>
    <definedName name="Z_1E5E3F56_0259_4ECF_B581_D6767D5E6FB4_.wvu.FilterData" localSheetId="0" hidden="1">'таблица'!$A$8:$U$579</definedName>
    <definedName name="Z_1E722351_FB08_4A83_8BCA_DF4D0363FE6A_.wvu.FilterData" localSheetId="0" hidden="1">'таблица'!$A$8:$U$579</definedName>
    <definedName name="Z_1E834E34_0E75_41F6_915F_141A01EBE564_.wvu.FilterData" localSheetId="0" hidden="1">'таблица'!$A$8:$O$579</definedName>
    <definedName name="Z_1F5428BD_78C4_4437_A8DE_6308A799668D_.wvu.FilterData" localSheetId="0" hidden="1">'таблица'!$F$6:$G$577</definedName>
    <definedName name="Z_1FE50A2F_56AD_4052_B507_E8B9DC008C3E_.wvu.FilterData" localSheetId="0" hidden="1">'таблица'!$A$8:$U$577</definedName>
    <definedName name="Z_2053A84D_F311_49A1_ACBF_E702E232CB39_.wvu.FilterData" localSheetId="0" hidden="1">'таблица'!$A$8:$CL$579</definedName>
    <definedName name="Z_20D29AAF_3436_4F39_8680_6B46174D3648_.wvu.FilterData" localSheetId="0" hidden="1">'таблица'!$A$8:$CL$623</definedName>
    <definedName name="Z_21366B2F_A028_4451_9343_C1F8AAFABBCF_.wvu.FilterData" localSheetId="0" hidden="1">'таблица'!$A$8:$U$577</definedName>
    <definedName name="Z_21632729_4BE6_4045_ACA3_8C7258E3D46D_.wvu.FilterData" localSheetId="0" hidden="1">'таблица'!$A$8:$CL$579</definedName>
    <definedName name="Z_217470BE_9F1E_4976_AC4D_E345E992ECAF_.wvu.FilterData" localSheetId="0" hidden="1">'таблица'!$A$8:$U$577</definedName>
    <definedName name="Z_225907B6_ABE8_464C_9983_FB63191F73B7_.wvu.FilterData" localSheetId="0" hidden="1">'таблица'!$A$8:$U$579</definedName>
    <definedName name="Z_236CDBBB_7A74_457F_89A8_0CDAAB77FF42_.wvu.FilterData" localSheetId="0" hidden="1">'таблица'!$A$8:$U$579</definedName>
    <definedName name="Z_258333E6_31EF_4859_9B2A_7EC86F3D7B5F_.wvu.FilterData" localSheetId="0" hidden="1">'таблица'!$A$8:$U$579</definedName>
    <definedName name="Z_258ED563_BDC6_40CD_AE00_453FB60F53DC_.wvu.FilterData" localSheetId="0" hidden="1">'таблица'!$A$8:$U$579</definedName>
    <definedName name="Z_25BE3B27_0E89_4F61_8CA0_BF6C75A4B10B_.wvu.FilterData" localSheetId="0" hidden="1">'таблица'!$A$8:$U$579</definedName>
    <definedName name="Z_26039699_2D21_4A1F_87D7_BEB867B4DB14_.wvu.FilterData" localSheetId="0" hidden="1">'таблица'!$A$8:$U$665</definedName>
    <definedName name="Z_26A4BAE3_154F_4E4C_B7BA_78612641CAC1_.wvu.FilterData" localSheetId="0" hidden="1">'таблица'!$A$8:$O$741</definedName>
    <definedName name="Z_26B8C2E2_A69F_44D3_87A7_CD1B0B9A1ED1_.wvu.FilterData" localSheetId="0" hidden="1">'таблица'!$A$8:$U$577</definedName>
    <definedName name="Z_27BD87B3_2285_4910_9E81_9B77402EB486_.wvu.FilterData" localSheetId="0" hidden="1">'таблица'!$A$8:$U$579</definedName>
    <definedName name="Z_284A0958_0C83_4DF7_97C0_4CA81F19BFDF_.wvu.FilterData" localSheetId="0" hidden="1">'таблица'!$A$8:$U$577</definedName>
    <definedName name="Z_28E59EC1_F8EE_4D72_953A_798E48D91EAB_.wvu.FilterData" localSheetId="0" hidden="1">'таблица'!$A$8:$U$579</definedName>
    <definedName name="Z_292DFF45_F0F9_4E3A_B036_9CCD3B6EF9DB_.wvu.FilterData" localSheetId="0" hidden="1">'таблица'!#REF!</definedName>
    <definedName name="Z_294E7AF8_C787_47E2_A544_764113EF9A22_.wvu.FilterData" localSheetId="0" hidden="1">'таблица'!$A$8:$U$577</definedName>
    <definedName name="Z_2A02EC5B_6EC6_44B0_9459_C9725CCA8A19_.wvu.FilterData" localSheetId="0" hidden="1">'таблица'!$A$8:$H$579</definedName>
    <definedName name="Z_2A452277_AE06_46B3_985F_3184DB1463C7_.wvu.FilterData" localSheetId="0" hidden="1">'таблица'!$A$8:$U$577</definedName>
    <definedName name="Z_2A5463C4_82BF_4C8D_BED1_0D6DC6E6358B_.wvu.FilterData" localSheetId="0" hidden="1">'таблица'!$A$8:$L$741</definedName>
    <definedName name="Z_2AD0C565_483C_435B_9026_54FDDEC29B17_.wvu.FilterData" localSheetId="0" hidden="1">'таблица'!$A$8:$U$577</definedName>
    <definedName name="Z_2B099CD1_A381_4C1C_B102_77DC322454F5_.wvu.FilterData" localSheetId="0" hidden="1">'таблица'!$A$8:$CL$579</definedName>
    <definedName name="Z_2B64470B_29AC_4CA8_9CA0_C2F388F3203C_.wvu.FilterData" localSheetId="0" hidden="1">'таблица'!$A$8:$U$577</definedName>
    <definedName name="Z_2BBDDB0C_FA96_4E1B_B439_30DEE7B98BF4_.wvu.FilterData" localSheetId="0" hidden="1">'таблица'!$A$8:$CL$579</definedName>
    <definedName name="Z_2BC54525_9DC0_4D70_8B7F_795115C7C6CD_.wvu.FilterData" localSheetId="0" hidden="1">'таблица'!$A$8:$U$579</definedName>
    <definedName name="Z_2C1CAFFD_1E7A_457B_AB59_FA893FD4485E_.wvu.FilterData" localSheetId="0" hidden="1">'таблица'!$A$8:$U$577</definedName>
    <definedName name="Z_2C3C04FA_CCE6_4C72_AC8C_5BFC399A6C07_.wvu.FilterData" localSheetId="0" hidden="1">'таблица'!$A$8:$O$579</definedName>
    <definedName name="Z_2D1B0536_A68F_4A8C_9358_29750AA7690B_.wvu.FilterData" localSheetId="0" hidden="1">'таблица'!$A$8:$CL$8</definedName>
    <definedName name="Z_2D1BD684_7C9F_490E_A369_1E9233767349_.wvu.FilterData" localSheetId="0" hidden="1">'таблица'!$A$8:$U$579</definedName>
    <definedName name="Z_2D1FD658_DB51_4D55_AE47_388B2F7A7D07_.wvu.FilterData" localSheetId="0" hidden="1">'таблица'!$A$8:$L$741</definedName>
    <definedName name="Z_2D59E220_61B3_4AD2_A595_155CDC611FAC_.wvu.FilterData" localSheetId="0" hidden="1">'таблица'!$A$8:$U$579</definedName>
    <definedName name="Z_2D63BCE1_9A9C_4345_BDC5_09C927BDD262_.wvu.FilterData" localSheetId="0" hidden="1">'таблица'!$A$8:$O$579</definedName>
    <definedName name="Z_2D73D903_8534_405D_A40D_8218EEE5C2DA_.wvu.FilterData" localSheetId="0" hidden="1">'таблица'!$A$8:$H$579</definedName>
    <definedName name="Z_2D7B742F_10FD_43C8_984C_8BBC5542AF1C_.wvu.FilterData" localSheetId="0" hidden="1">'таблица'!$A$8:$U$579</definedName>
    <definedName name="Z_2DA7031A_9DD5_40FE_A717_94C52F489A39_.wvu.FilterData" localSheetId="0" hidden="1">'таблица'!$A$8:$U$579</definedName>
    <definedName name="Z_2DC993EB_649C_4611_9156_5EA49A6C8D8A_.wvu.FilterData" localSheetId="0" hidden="1">'таблица'!$A$8:$U$577</definedName>
    <definedName name="Z_2E16A020_02EC_48B3_83B5_55593B42E48B_.wvu.FilterData" localSheetId="0" hidden="1">'таблица'!$A$8:$U$579</definedName>
    <definedName name="Z_2E7BBD13_D1DD_42ED_92EE_D486C660E7C8_.wvu.FilterData" localSheetId="0" hidden="1">'таблица'!$A$8:$CL$579</definedName>
    <definedName name="Z_2E9211E7_0902_4F0D_A932_F7DDBFAD0FA9_.wvu.FilterData" localSheetId="0" hidden="1">'таблица'!$A$8:$U$577</definedName>
    <definedName name="Z_2E9523CE_3F19_469B_B6CE_64A675CC7E6C_.wvu.FilterData" localSheetId="0" hidden="1">'таблица'!$A$8:$U$579</definedName>
    <definedName name="Z_2EC99045_B7B1_4630_8840_5A33A48E11CF_.wvu.FilterData" localSheetId="0" hidden="1">'таблица'!$A$8:$CL$8</definedName>
    <definedName name="Z_2F36ABE0_CA3B_4144_A4C0_91C13A01C295_.wvu.FilterData" localSheetId="0" hidden="1">'таблица'!$A$8:$CL$8</definedName>
    <definedName name="Z_2FD5CF3B_47A4_4CB4_BC33_FE3D0724A58A_.wvu.FilterData" localSheetId="0" hidden="1">'таблица'!$A$8:$CL$623</definedName>
    <definedName name="Z_304EA2C3_D9BE_49E6_8C19_19CE3409F483_.wvu.FilterData" localSheetId="0" hidden="1">'таблица'!$A$8:$CL$8</definedName>
    <definedName name="Z_30958295_357C_4D49_8789_F441DD664627_.wvu.FilterData" localSheetId="0" hidden="1">'таблица'!$A$8:$U$577</definedName>
    <definedName name="Z_30B74931_2A32_48FA_8061_CBD0D453E000_.wvu.FilterData" localSheetId="0" hidden="1">'таблица'!$A$8:$U$579</definedName>
    <definedName name="Z_30EB41A6_9FB3_4B01_AB9D_95C805F63B3B_.wvu.FilterData" localSheetId="0" hidden="1">'таблица'!$A$8:$O$579</definedName>
    <definedName name="Z_30F41CD1_E644_4B26_B627_31375731C0A6_.wvu.FilterData" localSheetId="0" hidden="1">'таблица'!$A$8:$X$735</definedName>
    <definedName name="Z_313198DC_37F3_4D7A_BB3E_AD789BD7BD17_.wvu.FilterData" localSheetId="0" hidden="1">'таблица'!$A$8:$U$579</definedName>
    <definedName name="Z_31406132_C52E_44E5_80CB_88330A13369B_.wvu.FilterData" localSheetId="0" hidden="1">'таблица'!$A$8:$U$577</definedName>
    <definedName name="Z_31757C86_4CCE_4196_938B_F250945CF9A3_.wvu.FilterData" localSheetId="0" hidden="1">'таблица'!$A$8:$U$737</definedName>
    <definedName name="Z_31797839_E9C2_41AD_9A30_DC08BD8877FC_.wvu.FilterData" localSheetId="0" hidden="1">'таблица'!$A$8:$U$579</definedName>
    <definedName name="Z_31DCF499_EBA3_4AD1_8DF7_19C63DC08B2C_.wvu.FilterData" localSheetId="0" hidden="1">'таблица'!$A$8:$X$739</definedName>
    <definedName name="Z_328A6E7B_3B15_48E3_A256_BB106582C69E_.wvu.FilterData" localSheetId="0" hidden="1">'таблица'!$A$8:$J$579</definedName>
    <definedName name="Z_33ABDEF2_C494_465C_992D_05ED00FA8215_.wvu.FilterData" localSheetId="0" hidden="1">'таблица'!$A$8:$U$579</definedName>
    <definedName name="Z_3462DD14_952E_41B6_B27A_4D496BCFCF51_.wvu.FilterData" localSheetId="0" hidden="1">'таблица'!$A$8:$U$579</definedName>
    <definedName name="Z_34B9A70E_EE53_42EB_84F6_6E3F0290F550_.wvu.FilterData" localSheetId="0" hidden="1">'таблица'!$A$8:$CL$579</definedName>
    <definedName name="Z_34BC8E74_0C6F_44B8_AA94_639878D8B069_.wvu.FilterData" localSheetId="0" hidden="1">'таблица'!$A$8:$CL$579</definedName>
    <definedName name="Z_35050009_C335_43A0_9DFC_7DEC702D0D03_.wvu.FilterData" localSheetId="0" hidden="1">'таблица'!$A$8:$CL$623</definedName>
    <definedName name="Z_3509D947_7940_464D_B2D0_60972E4CEB64_.wvu.FilterData" localSheetId="0" hidden="1">'таблица'!$A$8:$CL$8</definedName>
    <definedName name="Z_350F73F0_6FAB_4F89_A573_F002E575D462_.wvu.FilterData" localSheetId="0" hidden="1">'таблица'!$A$8:$U$579</definedName>
    <definedName name="Z_36299553_27BB_4D18_A296_CDFD3AD300ED_.wvu.FilterData" localSheetId="0" hidden="1">'таблица'!$A$8:$U$579</definedName>
    <definedName name="Z_36D96923_E0A8_4CB0_88A1_253130698F40_.wvu.FilterData" localSheetId="0" hidden="1">'таблица'!$A$8:$U$579</definedName>
    <definedName name="Z_37023482_0F2B_4281_BBAA_EE95FBE40230_.wvu.FilterData" localSheetId="0" hidden="1">'таблица'!$A$8:$U$577</definedName>
    <definedName name="Z_37209CC1_9036_42CA_922D_77B7B3B39BC4_.wvu.FilterData" localSheetId="0" hidden="1">'таблица'!$A$8:$H$579</definedName>
    <definedName name="Z_374D2746_0599_40A2_8F85_138A7A3450B5_.wvu.FilterData" localSheetId="0" hidden="1">'таблица'!$A$8:$CL$623</definedName>
    <definedName name="Z_37A329A4_D512_40FC_A9E1_FEBFDF54C61F_.wvu.FilterData" localSheetId="0" hidden="1">'таблица'!$A$7:$U$577</definedName>
    <definedName name="Z_38BB6B5C_6A13_40DB_929D_38DE96B17243_.wvu.FilterData" localSheetId="0" hidden="1">'таблица'!$A$8:$U$737</definedName>
    <definedName name="Z_38ED3B8C_2FAD_42E6_929F_0B641B42D02A_.wvu.FilterData" localSheetId="0" hidden="1">'таблица'!$A$8:$CL$579</definedName>
    <definedName name="Z_39135C17_A7C9_49B7_8D10_6E933FA7ECAC_.wvu.FilterData" localSheetId="0" hidden="1">'таблица'!$A$8:$U$577</definedName>
    <definedName name="Z_39FB1CA1_DA93_4526_A9AC_9122DC8D415D_.wvu.FilterData" localSheetId="0" hidden="1">'таблица'!$A$8:$H$579</definedName>
    <definedName name="Z_3A869636_DB9D_42CD_B88C_84F7E9CCA9DA_.wvu.FilterData" localSheetId="0" hidden="1">'таблица'!$A$8:$U$579</definedName>
    <definedName name="Z_3C1A4626_1CF7_41FF_B1D5_FA07B003E73F_.wvu.FilterData" localSheetId="0" hidden="1">'таблица'!$A$8:$U$579</definedName>
    <definedName name="Z_3C2DE2FD_F591_43B3_A7EE_C334C17EDC1E_.wvu.FilterData" localSheetId="0" hidden="1">'таблица'!$A$8:$CL$579</definedName>
    <definedName name="Z_3CCAC2EE_CCFE_4EE3_B87C_FB0313E6607F_.wvu.FilterData" localSheetId="0" hidden="1">'таблица'!$A$8:$CL$8</definedName>
    <definedName name="Z_3D5376BA_BFE3_42FD_8D70_9DEA38C2CCD9_.wvu.FilterData" localSheetId="0" hidden="1">'таблица'!$A$8:$CL$579</definedName>
    <definedName name="Z_3DD1F78F_75B1_49E0_9CD3_BB04F17CEED9_.wvu.FilterData" localSheetId="0" hidden="1">'таблица'!$A$8:$U$577</definedName>
    <definedName name="Z_3DD25E99_E981_4DD4_8453_12E2A986D047_.wvu.FilterData" localSheetId="0" hidden="1">'таблица'!$A$8:$U$579</definedName>
    <definedName name="Z_3E2F335E_3492_45DD_A82C_1A46F4814AD6_.wvu.FilterData" localSheetId="0" hidden="1">'таблица'!$A$8:$U$577</definedName>
    <definedName name="Z_3E3E9ED7_271C_4889_AC56_86EE4F36095D_.wvu.FilterData" localSheetId="0" hidden="1">'таблица'!$A$8:$U$579</definedName>
    <definedName name="Z_3EC035F6_B04A_4FD9_ABDF_2F89386B8CEB_.wvu.FilterData" localSheetId="0" hidden="1">'таблица'!$A$8:$U$577</definedName>
    <definedName name="Z_3F951EFE_6378_45A4_BCB1_89D24531BF93_.wvu.FilterData" localSheetId="0" hidden="1">'таблица'!$A$8:$CL$579</definedName>
    <definedName name="Z_402BD2B0_351A_4BC6_B784_DB1571B0CAEF_.wvu.FilterData" localSheetId="0" hidden="1">'таблица'!$A$8:$CL$579</definedName>
    <definedName name="Z_40435F7F_3A3E_4CD6_AC66_576C345345F6_.wvu.FilterData" localSheetId="0" hidden="1">'таблица'!$A$8:$H$741</definedName>
    <definedName name="Z_40659847_67CF_4059_88CF_0D87D7542F72_.wvu.FilterData" localSheetId="0" hidden="1">'таблица'!$A$8:$U$577</definedName>
    <definedName name="Z_40EA84E1_4368_4739_AF43_EB9CB415D5A9_.wvu.FilterData" localSheetId="0" hidden="1">'таблица'!$A$8:$U$579</definedName>
    <definedName name="Z_42282B5D_33AE_4F2B_9BD5_0F45AF1698DF_.wvu.FilterData" localSheetId="0" hidden="1">'таблица'!$A$7:$U$577</definedName>
    <definedName name="Z_4241B8B4_F50E_40AD_A90D_7E446A0FFE79_.wvu.FilterData" localSheetId="0" hidden="1">'таблица'!$A$8:$U$577</definedName>
    <definedName name="Z_42C90AC6_91D8_4358_A03D_CACF0A4AC6CB_.wvu.FilterData" localSheetId="0" hidden="1">'таблица'!$A$8:$U$577</definedName>
    <definedName name="Z_436A9EBD_3C41_40E2_B5C8_57110622C96B_.wvu.FilterData" localSheetId="0" hidden="1">'таблица'!$A$8:$U$577</definedName>
    <definedName name="Z_438AD294_E7BA_4C49_B166_B95C42799ADF_.wvu.FilterData" localSheetId="0" hidden="1">'таблица'!$A$8:$U$579</definedName>
    <definedName name="Z_438D2567_B7E0_46A8_842D_DE7CD3C27393_.wvu.FilterData" localSheetId="0" hidden="1">'таблица'!$A$8:$U$577</definedName>
    <definedName name="Z_44CAABD3_CBE1_4015_95DC_DB03C4A2C7BC_.wvu.FilterData" localSheetId="0" hidden="1">'таблица'!$A$8:$U$579</definedName>
    <definedName name="Z_458800A9_9882_4EAB_8A3F_03073D36D9EB_.wvu.FilterData" localSheetId="0" hidden="1">'таблица'!$A$8:$CL$579</definedName>
    <definedName name="Z_45E092FB_F279_41E9_B9F7_AC5702ED4F6A_.wvu.FilterData" localSheetId="0" hidden="1">'таблица'!$A$8:$U$577</definedName>
    <definedName name="Z_45FFC302_D559_4414_84E5_38A5794C5792_.wvu.FilterData" localSheetId="0" hidden="1">'таблица'!$A$8:$U$579</definedName>
    <definedName name="Z_462E83E1_0AD6_4AFF_803C_F299106F6F65_.wvu.FilterData" localSheetId="0" hidden="1">'таблица'!$A$8:$H$741</definedName>
    <definedName name="Z_465EF14D_F32B_46FD_A6FF_54E68132E8D7_.wvu.FilterData" localSheetId="0" hidden="1">'таблица'!$A$8:$U$577</definedName>
    <definedName name="Z_466A7C52_7CB7_406C_B388_EEC20A494CB2_.wvu.FilterData" localSheetId="0" hidden="1">'таблица'!$A$8:$CL$579</definedName>
    <definedName name="Z_468B0B4B_0280_4857_96F8_E45A5F9D5798_.wvu.FilterData" localSheetId="0" hidden="1">'таблица'!$A$8:$U$579</definedName>
    <definedName name="Z_480E22B4_E1F6_4CBC_A962_BFCEE3A1251F_.wvu.FilterData" localSheetId="0" hidden="1">'таблица'!$A$8:$U$577</definedName>
    <definedName name="Z_48D61232_77DE_4AE8_AE36_7064498FDD1F_.wvu.FilterData" localSheetId="0" hidden="1">'таблица'!$8:$155</definedName>
    <definedName name="Z_493E71B1_381F_483D_8C00_1BDCD40A56FA_.wvu.FilterData" localSheetId="0" hidden="1">'таблица'!$A$8:$U$737</definedName>
    <definedName name="Z_497046A3_7E65_417F_871A_FF5B0BC6B779_.wvu.FilterData" localSheetId="0" hidden="1">'таблица'!$F$6:$G$577</definedName>
    <definedName name="Z_498462F3_70FB_40CC_8B75_AA2104C41076_.wvu.FilterData" localSheetId="0" hidden="1">'таблица'!$A$8:$CL$8</definedName>
    <definedName name="Z_499AC6E1_4662_41C5_8CDB_0BBE2169C29F_.wvu.FilterData" localSheetId="0" hidden="1">'таблица'!$A$8:$H$579</definedName>
    <definedName name="Z_4A0A4487_BCBC_46BC_BFBF_DD3128EFB2B5_.wvu.FilterData" localSheetId="0" hidden="1">'таблица'!$A$8:$U$577</definedName>
    <definedName name="Z_4ADC95B0_7AB4_4628_98AE_D08184D0FF40_.wvu.FilterData" localSheetId="0" hidden="1">'таблица'!$A$8:$U$579</definedName>
    <definedName name="Z_4B216983_FB9A_48C0_83BA_3944E0BFA573_.wvu.FilterData" localSheetId="0" hidden="1">'таблица'!$A$8:$U$577</definedName>
    <definedName name="Z_4B82427D_609F_4640_9DD9_905F5426CFC4_.wvu.FilterData" localSheetId="0" hidden="1">'таблица'!$A$8:$O$579</definedName>
    <definedName name="Z_4BAA1D9C_6E79_40CD_ABAF_0E98B1856539_.wvu.FilterData" localSheetId="0" hidden="1">'таблица'!$A$8:$U$577</definedName>
    <definedName name="Z_4BBC1205_21CB_4986_A15B_FC0492E082AB_.wvu.FilterData" localSheetId="0" hidden="1">'таблица'!$A$8:$U$579</definedName>
    <definedName name="Z_4BBE598C_EB40_4CCC_84EA_69A1A115F334_.wvu.FilterData" localSheetId="0" hidden="1">'таблица'!$A$8:$U$579</definedName>
    <definedName name="Z_4BC346F5_86C8_42CF_B340_9FDB33D3190B_.wvu.FilterData" localSheetId="0" hidden="1">'таблица'!$A$8:$U$579</definedName>
    <definedName name="Z_4BDC796A_D4A9_453C_9461_AECF3AFAB88D_.wvu.FilterData" localSheetId="0" hidden="1">'таблица'!$A$8:$U$577</definedName>
    <definedName name="Z_4C1FC06B_64C0_404F_B98D_7EC5AFBEBDE1_.wvu.FilterData" localSheetId="0" hidden="1">'таблица'!$A$8:$U$577</definedName>
    <definedName name="Z_4CAD4668_9958_46F1_BA14_0061882F82DA_.wvu.FilterData" localSheetId="0" hidden="1">'таблица'!$A$8:$U$577</definedName>
    <definedName name="Z_4CAF2D68_4467_4BA1_9C6C_22595AEF8F01_.wvu.FilterData" localSheetId="0" hidden="1">'таблица'!$A$8:$U$577</definedName>
    <definedName name="Z_4CFD676B_EE30_4B18_A839_D1C2CE4F8057_.wvu.FilterData" localSheetId="0" hidden="1">'таблица'!$A$8:$U$737</definedName>
    <definedName name="Z_4D1A1209_D9F3_4714_9A7B_F55EA0C51EC1_.wvu.FilterData" localSheetId="0" hidden="1">'таблица'!$A$8:$U$577</definedName>
    <definedName name="Z_4D36FB46_ABCD_4767_AD04_697EBED0FC15_.wvu.FilterData" localSheetId="0" hidden="1">'таблица'!$A$8:$U$737</definedName>
    <definedName name="Z_4DB9E5D1_B6B3_4E4C_A0D1_EC5AAB76F8C6_.wvu.FilterData" localSheetId="0" hidden="1">'таблица'!$A$8:$CL$579</definedName>
    <definedName name="Z_4DCEE2DF_5292_46C1_BCF4_CB6427B4E9E2_.wvu.FilterData" localSheetId="0" hidden="1">'таблица'!$A$8:$U$579</definedName>
    <definedName name="Z_4E1EFB1C_6CCB_4229_9FFF_DDD35ED95307_.wvu.FilterData" localSheetId="0" hidden="1">'таблица'!$A$8:$CL$579</definedName>
    <definedName name="Z_4E271DB6_1BF5_44B6_B91F_E953E42B2C19_.wvu.FilterData" localSheetId="0" hidden="1">'таблица'!$A$8:$U$580</definedName>
    <definedName name="Z_4E8AFAC8_D095_4704_8BAE_1EB193EAD7E5_.wvu.FilterData" localSheetId="0" hidden="1">'таблица'!$A$8:$CL$8</definedName>
    <definedName name="Z_4EC8AC87_98BB_44BD_83CB_BCB4A2EF3D1A_.wvu.FilterData" localSheetId="0" hidden="1">'таблица'!$A$8:$U$579</definedName>
    <definedName name="Z_5059246B_1DEE_4C71_9022_F5F45770C69E_.wvu.FilterData" localSheetId="0" hidden="1">'таблица'!$A$8:$U$577</definedName>
    <definedName name="Z_50B96EB8_6379_459A_A17E_F8C5912C66A9_.wvu.FilterData" localSheetId="0" hidden="1">'таблица'!$A$8:$H$579</definedName>
    <definedName name="Z_50E27A7E_6DAD_4B41_A2D3_02CC7FF884B8_.wvu.FilterData" localSheetId="0" hidden="1">'таблица'!$A$8:$U$577</definedName>
    <definedName name="Z_514734E7_8A19_4EC1_B180_0F448B648261_.wvu.FilterData" localSheetId="0" hidden="1">'таблица'!$A$8:$CL$579</definedName>
    <definedName name="Z_5176C757_3874_4F34_AFA2_F405193ECB12_.wvu.FilterData" localSheetId="0" hidden="1">'таблица'!$A$8:$H$579</definedName>
    <definedName name="Z_52A848A1_4F37_45F9_954F_962CA0252A5A_.wvu.FilterData" localSheetId="0" hidden="1">'таблица'!$A$8:$U$577</definedName>
    <definedName name="Z_532A533A_D9AB_46DB_9FBA_2524BCDA083F_.wvu.FilterData" localSheetId="0" hidden="1">'таблица'!$A$8:$H$579</definedName>
    <definedName name="Z_53621A4D_FC86_4867_B8F8_23842237CED4_.wvu.FilterData" localSheetId="0" hidden="1">'таблица'!$A$8:$U$577</definedName>
    <definedName name="Z_5390BFAE_7FCF_41CD_ADAA_4B932EFFE68E_.wvu.FilterData" localSheetId="0" hidden="1">'таблица'!$A$8:$J$579</definedName>
    <definedName name="Z_54598C76_B9E2_4B66_B1A8_6687355DB34C_.wvu.FilterData" localSheetId="0" hidden="1">'таблица'!$A$8:$L$741</definedName>
    <definedName name="Z_557314B5_1536_4F36_866D_624C7719C44F_.wvu.FilterData" localSheetId="0" hidden="1">'таблица'!$A$8:$CL$623</definedName>
    <definedName name="Z_55E7C1F9_8674_41C3_B305_ABAF3213EC11_.wvu.FilterData" localSheetId="0" hidden="1">'таблица'!$A$8:$CL$8</definedName>
    <definedName name="Z_56EFD842_6314_455B_B02C_A9E8B50362BF_.wvu.FilterData" localSheetId="0" hidden="1">'таблица'!$A$8:$CL$579</definedName>
    <definedName name="Z_570E6497_AD0D_450A_B24C_7F256E5B4D8B_.wvu.FilterData" localSheetId="0" hidden="1">'таблица'!$A$8:$U$577</definedName>
    <definedName name="Z_576C4FF5_197B_4B2F_A17C_E29F7E8B28E8_.wvu.FilterData" localSheetId="0" hidden="1">'таблица'!$A$8:$U$577</definedName>
    <definedName name="Z_57766F9E_C096_42CB_BDAF_20121812C9E0_.wvu.FilterData" localSheetId="0" hidden="1">'таблица'!$8:$155</definedName>
    <definedName name="Z_578F3C3A_C648_41BF_856A_20E53CFA72EA_.wvu.FilterData" localSheetId="0" hidden="1">'таблица'!$A$8:$U$577</definedName>
    <definedName name="Z_580A9075_19EF_4DCC_99A6_36A3B2DC91DF_.wvu.FilterData" localSheetId="0" hidden="1">'таблица'!$A$8:$U$579</definedName>
    <definedName name="Z_58615898_2800_4088_8F0F_2A10EA7AA96C_.wvu.FilterData" localSheetId="0" hidden="1">'таблица'!$A$8:$CL$579</definedName>
    <definedName name="Z_58C87FA7_986E_41C5_83D9_1CBFDA845B96_.wvu.FilterData" localSheetId="0" hidden="1">'таблица'!$A$8:$CL$8</definedName>
    <definedName name="Z_595878B3_BA73_4DF5_AAC9_84F8647D8F41_.wvu.FilterData" localSheetId="0" hidden="1">'таблица'!$A$8:$U$577</definedName>
    <definedName name="Z_5A14BFE0_A8F0_4CA1_9DF7_6E8D2B283888_.wvu.FilterData" localSheetId="0" hidden="1">'таблица'!$A$8:$U$579</definedName>
    <definedName name="Z_5AEFAC81_8B8B_4807_B0FC_DFE520821D6F_.wvu.FilterData" localSheetId="0" hidden="1">'таблица'!$A$8:$X$739</definedName>
    <definedName name="Z_5BC2E90D_B4A2_4F61_8E45_043F120353D8_.wvu.FilterData" localSheetId="0" hidden="1">'таблица'!$A$8:$U$579</definedName>
    <definedName name="Z_5D571520_3D45_4923_8A72_BCD82C61B020_.wvu.FilterData" localSheetId="0" hidden="1">'таблица'!$A$8:$U$579</definedName>
    <definedName name="Z_5F61645C_4100_45A4_8F4B_E608A28411BF_.wvu.FilterData" localSheetId="0" hidden="1">'таблица'!$A$8:$U$579</definedName>
    <definedName name="Z_60337063_9973_4C39_8414_846775FFB178_.wvu.FilterData" localSheetId="0" hidden="1">'таблица'!$A$8:$CL$623</definedName>
    <definedName name="Z_604A79C0_1B69_484B_A69F_561218C406C8_.wvu.FilterData" localSheetId="0" hidden="1">'таблица'!$A$8:$L$741</definedName>
    <definedName name="Z_605C89FA_8F73_4129_BFB3_371E4E6E7CDC_.wvu.FilterData" localSheetId="0" hidden="1">'таблица'!$A$8:$CL$579</definedName>
    <definedName name="Z_6078A3A4_AE21_4A1E_A45B_2C5E34E5851D_.wvu.FilterData" localSheetId="0" hidden="1">'таблица'!$A$8:$CL$579</definedName>
    <definedName name="Z_609D9B2B_94B6_4602_9A01_C4F949425FD7_.wvu.FilterData" localSheetId="0" hidden="1">'таблица'!$A$8:$U$577</definedName>
    <definedName name="Z_6164BB29_BD5C_4EDA_9D6A_F044E5454A06_.wvu.FilterData" localSheetId="0" hidden="1">'таблица'!$A$8:$U$577</definedName>
    <definedName name="Z_61BD8820_8F90_41B5_A338_46DAD87C14D8_.wvu.FilterData" localSheetId="0" hidden="1">'таблица'!$A$8:$CL$579</definedName>
    <definedName name="Z_61C0F7FD_3C63_45A4_A22B_EF28DC643140_.wvu.FilterData" localSheetId="0" hidden="1">'таблица'!$A$8:$U$577</definedName>
    <definedName name="Z_624275DD_14B9_40E3_9E63_142C19AB021D_.wvu.FilterData" localSheetId="0" hidden="1">'таблица'!$A$8:$U$577</definedName>
    <definedName name="Z_628FC3FE_73A9_4727_9E23_C053C83E1C3B_.wvu.FilterData" localSheetId="0" hidden="1">'таблица'!$A$8:$X$741</definedName>
    <definedName name="Z_62BD264C_F806_442C_B234_848719DB25EA_.wvu.FilterData" localSheetId="0" hidden="1">'таблица'!$F$6:$G$577</definedName>
    <definedName name="Z_62CD70DA_E441_40C8_97E1_48BBB81CEA73_.wvu.FilterData" localSheetId="0" hidden="1">'таблица'!$A$8:$U$735</definedName>
    <definedName name="Z_62DABDB0_B85F_4C47_AB4E_79257AEE56E8_.wvu.FilterData" localSheetId="0" hidden="1">'таблица'!$A$8:$L$579</definedName>
    <definedName name="Z_63DF8AB8_01F4_49A0_A317_A640D386AB06_.wvu.FilterData" localSheetId="0" hidden="1">'таблица'!$A$8:$O$579</definedName>
    <definedName name="Z_63F35ED8_E1C5_4DC4_87D5_3C6C48E07766_.wvu.FilterData" localSheetId="0" hidden="1">'таблица'!$A$8:$U$577</definedName>
    <definedName name="Z_648E326C_E1D4_4C14_AE4E_7823741106EA_.wvu.FilterData" localSheetId="0" hidden="1">'таблица'!$A$8:$CL$579</definedName>
    <definedName name="Z_64ECAA2E_787B_4F21_9C09_ED5C8D234583_.wvu.FilterData" localSheetId="0" hidden="1">'таблица'!$A$8:$U$577</definedName>
    <definedName name="Z_65A4B571_D170_4A2D_810D_2E1152FC98DB_.wvu.FilterData" localSheetId="0" hidden="1">'таблица'!$A$8:$J$579</definedName>
    <definedName name="Z_65C96E96_DAB7_4291_A9BA_7C1C069AD79D_.wvu.FilterData" localSheetId="0" hidden="1">'таблица'!$A$8:$U$577</definedName>
    <definedName name="Z_65ED2F8A_49F9_40F7_9951_72F03280BD68_.wvu.FilterData" localSheetId="0" hidden="1">'таблица'!$A$8:$U$579</definedName>
    <definedName name="Z_662E77E7_1ABE_41E5_8B9C_7C88022A4ABB_.wvu.FilterData" localSheetId="0" hidden="1">'таблица'!$A$8:$CL$579</definedName>
    <definedName name="Z_6630321C_9E21_4C5B_8CF4_42AD506F14F1_.wvu.FilterData" localSheetId="0" hidden="1">'таблица'!$A$8:$J$579</definedName>
    <definedName name="Z_67A39DD7_5D76_4FDA_B001_7A9F4D86EFED_.wvu.Cols" localSheetId="0" hidden="1">'таблица'!#REF!</definedName>
    <definedName name="Z_67A39DD7_5D76_4FDA_B001_7A9F4D86EFED_.wvu.FilterData" localSheetId="0" hidden="1">'таблица'!$A$5:$O$579</definedName>
    <definedName name="Z_68C5EB57_28A1_4036_BBC1_FCB29C8105BF_.wvu.FilterData" localSheetId="0" hidden="1">'таблица'!$A$8:$CL$8</definedName>
    <definedName name="Z_697AF606_748D_4C8A_B992_0F17DA49B4FE_.wvu.FilterData" localSheetId="0" hidden="1">'таблица'!#REF!</definedName>
    <definedName name="Z_699B5F66_254F_44DE_9B00_643B07081839_.wvu.FilterData" localSheetId="0" hidden="1">'таблица'!$A$8:$CL$579</definedName>
    <definedName name="Z_6ADB54BD_A65E_4E64_A5F2_DE007AC80E37_.wvu.FilterData" localSheetId="0" hidden="1">'таблица'!$A$8:$U$579</definedName>
    <definedName name="Z_6ADF96C5_A28B_4AD6_A1E1_A87EE5CB0B73_.wvu.FilterData" localSheetId="0" hidden="1">'таблица'!$A$8:$U$577</definedName>
    <definedName name="Z_6B4A3783_DB08_4268_9951_4A6AC9239CD1_.wvu.FilterData" localSheetId="0" hidden="1">'таблица'!$A$8:$U$579</definedName>
    <definedName name="Z_6B53FC73_66B2_4C0A_B012_7374A240389B_.wvu.FilterData" localSheetId="0" hidden="1">'таблица'!$A$8:$CL$579</definedName>
    <definedName name="Z_6BA9C8A3_2590_447D_A1EC_31CEFF7A800B_.wvu.FilterData" localSheetId="0" hidden="1">'таблица'!$A$8:$CL$623</definedName>
    <definedName name="Z_6C2864C4_E89D_4AFD_8986_47158BDF3BF5_.wvu.FilterData" localSheetId="0" hidden="1">'таблица'!$A$8:$U$577</definedName>
    <definedName name="Z_6CA750CC_E001_4403_984F_22EB55133D5B_.wvu.FilterData" localSheetId="0" hidden="1">'таблица'!#REF!</definedName>
    <definedName name="Z_6CDFC4A7_C66E_49A4_8886_4747F7652897_.wvu.FilterData" localSheetId="0" hidden="1">'таблица'!$A$8:$CL$8</definedName>
    <definedName name="Z_6D5FED3C_C3F3_4445_AE08_7EA7EBC0BC17_.wvu.FilterData" localSheetId="0" hidden="1">'таблица'!$A$8:$U$577</definedName>
    <definedName name="Z_6E24DC0F_87C7_400F_BBE6_3F7451B6C08D_.wvu.FilterData" localSheetId="0" hidden="1">'таблица'!$A$8:$O$579</definedName>
    <definedName name="Z_6FCB2112_955D_4252_ADFC_9BDDEEB5CA61_.wvu.FilterData" localSheetId="0" hidden="1">'таблица'!$A$8:$O$741</definedName>
    <definedName name="Z_6FD586A4_23F3_41FF_9626_1BDB91E6FC83_.wvu.FilterData" localSheetId="0" hidden="1">'таблица'!$A$8:$U$737</definedName>
    <definedName name="Z_6FED5251_26A3_4247_94D8_95D43678E499_.wvu.FilterData" localSheetId="0" hidden="1">'таблица'!$A$8:$O$741</definedName>
    <definedName name="Z_704C24B7_1E14_43F1_BCCB_10B87D6581AD_.wvu.FilterData" localSheetId="0" hidden="1">'таблица'!#REF!</definedName>
    <definedName name="Z_712959AE_7235_4A19_8093_495740F5DB86_.wvu.FilterData" localSheetId="0" hidden="1">'таблица'!$A$8:$H$579</definedName>
    <definedName name="Z_714C92A3_9A71_4646_853A_E0D84DD17C98_.wvu.FilterData" localSheetId="0" hidden="1">'таблица'!$A$8:$U$577</definedName>
    <definedName name="Z_715421B6_6FFF_4DC2_B5A6_009483F198C7_.wvu.FilterData" localSheetId="0" hidden="1">'таблица'!$A$8:$CL$8</definedName>
    <definedName name="Z_71773B6E_F69D_4B8A_B0C6_E78DF23728C1_.wvu.FilterData" localSheetId="0" hidden="1">'таблица'!$A$8:$U$577</definedName>
    <definedName name="Z_718D9A93_1D4E_4CAB_9238_B69B66B63BA5_.wvu.FilterData" localSheetId="0" hidden="1">'таблица'!$A$8:$CL$579</definedName>
    <definedName name="Z_7285B161_8E6F_4523_86C8_57F3A88FAB2D_.wvu.FilterData" localSheetId="0" hidden="1">'таблица'!$A$8:$U$579</definedName>
    <definedName name="Z_728B5D93_CFB6_4518_9398_5443BA899DC8_.wvu.FilterData" localSheetId="0" hidden="1">'таблица'!$A$8:$U$577</definedName>
    <definedName name="Z_736C43B8_03AD_4498_B5F6_187DC53FC2B4_.wvu.FilterData" localSheetId="0" hidden="1">'таблица'!$A$8:$U$579</definedName>
    <definedName name="Z_73B7660B_3019_4DA4_8B34_52B5B5C2EA9F_.wvu.FilterData" localSheetId="0" hidden="1">'таблица'!$A$8:$CL$579</definedName>
    <definedName name="Z_74037A90_281C_4E48_A15C_6C5F9AD6AF8D_.wvu.FilterData" localSheetId="0" hidden="1">'таблица'!$A$8:$U$579</definedName>
    <definedName name="Z_742FA4E5_E97D_481B_AC0C_B3CBB6444CF7_.wvu.FilterData" localSheetId="0" hidden="1">'таблица'!$A$8:$U$579</definedName>
    <definedName name="Z_7489CFD5_5382_4FFD_BA93_803227DE42CC_.wvu.FilterData" localSheetId="0" hidden="1">'таблица'!$A$8:$O$741</definedName>
    <definedName name="Z_75255220_5BD2_4E0D_A3A4_8BB0F7380671_.wvu.FilterData" localSheetId="0" hidden="1">'таблица'!$A$8:$U$579</definedName>
    <definedName name="Z_753F56CC_DAF8_472F_B298_646BC7358067_.wvu.Cols" localSheetId="0" hidden="1">'таблица'!$D:$D</definedName>
    <definedName name="Z_753F56CC_DAF8_472F_B298_646BC7358067_.wvu.FilterData" localSheetId="0" hidden="1">'таблица'!$A$8:$H$741</definedName>
    <definedName name="Z_753F56CC_DAF8_472F_B298_646BC7358067_.wvu.PrintArea" localSheetId="0" hidden="1">'таблица'!$A$1:$O$583</definedName>
    <definedName name="Z_7553BF7A_E396_457D_90EE_B5E9219F1A53_.wvu.FilterData" localSheetId="0" hidden="1">'таблица'!$A$8:$U$577</definedName>
    <definedName name="Z_75E95308_517A_40AF_A1B4_823F3C7F53AF_.wvu.FilterData" localSheetId="0" hidden="1">'таблица'!$A$8:$U$579</definedName>
    <definedName name="Z_7664FA2D_3EAD_43D1_A49F_0A651D92B9BF_.wvu.FilterData" localSheetId="0" hidden="1">'таблица'!$A$8:$U$577</definedName>
    <definedName name="Z_76E89E39_6812_4F20_9508_868BDEA9A993_.wvu.FilterData" localSheetId="0" hidden="1">'таблица'!$A$8:$U$577</definedName>
    <definedName name="Z_77755A68_AFD7_4BB2_B8E1_51AB0E6E8744_.wvu.FilterData" localSheetId="0" hidden="1">'таблица'!$A$8:$H$741</definedName>
    <definedName name="Z_779C673E_A8F1_425A_B774_9BAF76671A46_.wvu.FilterData" localSheetId="0" hidden="1">'таблица'!$A$8:$CL$579</definedName>
    <definedName name="Z_783C02EC_9152_4A24_835C_02D1BB4EF0B0_.wvu.FilterData" localSheetId="0" hidden="1">'таблица'!$A$8:$U$577</definedName>
    <definedName name="Z_7841BBB2_BE5C_4F01_BD5E_B1C3028E7379_.wvu.FilterData" localSheetId="0" hidden="1">'таблица'!$A$5:$H$579</definedName>
    <definedName name="Z_790F451C_C997_45A3_A138_DE206AAA1576_.wvu.FilterData" localSheetId="0" hidden="1">'таблица'!$A$8:$CL$579</definedName>
    <definedName name="Z_791119C4_2B45_4902_B870_BB3D34C4FF11_.wvu.FilterData" localSheetId="0" hidden="1">'таблица'!$A$8:$U$577</definedName>
    <definedName name="Z_791119C4_2B45_4902_B870_BB3D34C4FF11_.wvu.PrintArea" localSheetId="0" hidden="1">'таблица'!$A$1:$H$585</definedName>
    <definedName name="Z_791119C4_2B45_4902_B870_BB3D34C4FF11_.wvu.PrintTitles" localSheetId="0" hidden="1">'таблица'!$8:$8</definedName>
    <definedName name="Z_79528065_D88C_4618_BF80_9F2099D7C4B9_.wvu.FilterData" localSheetId="0" hidden="1">'таблица'!$A$8:$CL$579</definedName>
    <definedName name="Z_795C4001_25FC_4D78_B5E3_8BF68FC094F8_.wvu.FilterData" localSheetId="0" hidden="1">'таблица'!$A$8:$U$577</definedName>
    <definedName name="Z_798C85B0_2BAF_445E_938E_41FD3B01E11B_.wvu.FilterData" localSheetId="0" hidden="1">'таблица'!$A$8:$U$579</definedName>
    <definedName name="Z_7A190F16_8F21_48B9_8B51_4612800282A2_.wvu.FilterData" localSheetId="0" hidden="1">'таблица'!$A$8:$U$577</definedName>
    <definedName name="Z_7A3E7B15_73F9_4093_BD5C_43A16296ECC6_.wvu.FilterData" localSheetId="0" hidden="1">'таблица'!$F$1:$F$743</definedName>
    <definedName name="Z_7A48E6B4_E004_4C3D_8390_79346B18C2FF_.wvu.FilterData" localSheetId="0" hidden="1">'таблица'!$A$8:$U$579</definedName>
    <definedName name="Z_7A7E1FD0_DFC4_4350_A361_71D288795C6A_.wvu.FilterData" localSheetId="0" hidden="1">'таблица'!$A$8:$O$579</definedName>
    <definedName name="Z_7AB899A9_6DFE_4621_B833_89AC685A7591_.wvu.FilterData" localSheetId="0" hidden="1">'таблица'!$A$8:$CL$579</definedName>
    <definedName name="Z_7AC33DA2_BE00_4E6C_9353_F8373B30A3E9_.wvu.FilterData" localSheetId="0" hidden="1">'таблица'!$A$8:$L$741</definedName>
    <definedName name="Z_7B4C9788_A3E0_447F_83C8_DA0C5F663605_.wvu.FilterData" localSheetId="0" hidden="1">'таблица'!$A$8:$O$579</definedName>
    <definedName name="Z_7B5FA86E_B3A8_49C2_9E6D_3BD7ED4838E8_.wvu.FilterData" localSheetId="0" hidden="1">'таблица'!$A$8:$U$577</definedName>
    <definedName name="Z_7BA0393E_D556_4AB9_9849_046BCFFD679C_.wvu.FilterData" localSheetId="0" hidden="1">'таблица'!$A$8:$U$579</definedName>
    <definedName name="Z_7BDAF6BA_7C4B_47A1_87AD_4E6B3864E87A_.wvu.FilterData" localSheetId="0" hidden="1">'таблица'!$A$8:$U$579</definedName>
    <definedName name="Z_7CC363D4_C8E5_41BC_BEA7_3F9D6D4D876A_.wvu.FilterData" localSheetId="0" hidden="1">'таблица'!$A$8:$U$577</definedName>
    <definedName name="Z_7CEEE48A_9B45_4917_82E3_78774386CA62_.wvu.FilterData" localSheetId="0" hidden="1">'таблица'!$A$8:$H$741</definedName>
    <definedName name="Z_7E3417B2_93F1_4090_B7D3_39F95633E535_.wvu.FilterData" localSheetId="0" hidden="1">'таблица'!$A$8:$CL$579</definedName>
    <definedName name="Z_7E427682_13BD_4FC0_B759_AAB0F47C2D72_.wvu.FilterData" localSheetId="0" hidden="1">'таблица'!$A$8:$U$579</definedName>
    <definedName name="Z_7EBEEFF2_E040_413E_AF0C_B6A0E12272BF_.wvu.FilterData" localSheetId="0" hidden="1">'таблица'!$A$8:$H$741</definedName>
    <definedName name="Z_7EEB0133_06D8_4EF2_9A6E_9058B5445AFE_.wvu.FilterData" localSheetId="0" hidden="1">'таблица'!$A$8:$CL$8</definedName>
    <definedName name="Z_7FA028D7_D441_42E1_AD7C_BDE5016BA486_.wvu.FilterData" localSheetId="0" hidden="1">'таблица'!$A$8:$U$579</definedName>
    <definedName name="Z_7FECEB0D_EDF8_4F4A_991C_47F904C161D2_.wvu.FilterData" localSheetId="0" hidden="1">'таблица'!$A$8:$U$577</definedName>
    <definedName name="Z_80440599_907F_4C7F_9509_5E525C8723DF_.wvu.FilterData" localSheetId="0" hidden="1">'таблица'!$A$8:$O$579</definedName>
    <definedName name="Z_80A1D997_2CE5_4495_ACA0_651CA97A9EC2_.wvu.FilterData" localSheetId="0" hidden="1">'таблица'!$A$8:$CL$579</definedName>
    <definedName name="Z_80A74859_BFAB_447C_8DC6_A1EA13698563_.wvu.FilterData" localSheetId="0" hidden="1">'таблица'!$A$8:$CL$579</definedName>
    <definedName name="Z_816F2E72_BC64_4089_AF63_F4F0274D40C6_.wvu.FilterData" localSheetId="0" hidden="1">'таблица'!$A$8:$CL$8</definedName>
    <definedName name="Z_8193EC19_CEB4_457F_BC35_974694743D23_.wvu.FilterData" localSheetId="0" hidden="1">'таблица'!$A$8:$U$577</definedName>
    <definedName name="Z_81FCA0C7_75D6_497A_BC28_035BC1A473F9_.wvu.FilterData" localSheetId="0" hidden="1">'таблица'!$A$8:$H$579</definedName>
    <definedName name="Z_8223971A_DD08_4E4E_AF4A_93F46C58A5D5_.wvu.FilterData" localSheetId="0" hidden="1">'таблица'!$A$8:$U$577</definedName>
    <definedName name="Z_8249B16B_7EC9_42A0_BE68_0CDA493AA4AF_.wvu.FilterData" localSheetId="0" hidden="1">'таблица'!$F$6:$G$579</definedName>
    <definedName name="Z_83FD6E2D_2303_425D_943B_3B8E9B28CF28_.wvu.FilterData" localSheetId="0" hidden="1">'таблица'!$A$8:$U$579</definedName>
    <definedName name="Z_84AF7E36_CD7B_41EC_88B3_041544B9A9BB_.wvu.FilterData" localSheetId="0" hidden="1">'таблица'!$A$8:$U$577</definedName>
    <definedName name="Z_850ABB9C_9109_43C7_84A2_6362FE880F37_.wvu.FilterData" localSheetId="0" hidden="1">'таблица'!$A$8:$U$737</definedName>
    <definedName name="Z_8532422C_96BE_4C7F_98D5_442FF940DB4B_.wvu.FilterData" localSheetId="0" hidden="1">'таблица'!$A$5:$H$579</definedName>
    <definedName name="Z_8596E1BE_D820_4FB5_B17C_5DB7088C778D_.wvu.FilterData" localSheetId="0" hidden="1">'таблица'!$A$5:$H$579</definedName>
    <definedName name="Z_8653C28C_E25D_456B_8213_6AE66E8084A3_.wvu.FilterData" localSheetId="0" hidden="1">'таблица'!$A$8:$U$579</definedName>
    <definedName name="Z_86842820_5E25_4B9E_933D_8950C732D710_.wvu.FilterData" localSheetId="0" hidden="1">'таблица'!$A$8:$H$579</definedName>
    <definedName name="Z_86BB9888_4C89_4C9B_81FE_0F7EC3AB65DF_.wvu.FilterData" localSheetId="0" hidden="1">'таблица'!$A$8:$U$737</definedName>
    <definedName name="Z_86E9AFB1_D6F9_44D4_8C0A_1C18424E43EE_.wvu.FilterData" localSheetId="0" hidden="1">'таблица'!#REF!</definedName>
    <definedName name="Z_879C6293_077A_4E2A_A355_31DBF755ED5B_.wvu.FilterData" localSheetId="0" hidden="1">'таблица'!$A$8:$CL$8</definedName>
    <definedName name="Z_87F3FD55_3742_4053_A333_738DB106ABCC_.wvu.FilterData" localSheetId="0" hidden="1">'таблица'!$A$8:$U$577</definedName>
    <definedName name="Z_88657AB1_37C0_4DB9_8636_6322BAAA2EF6_.wvu.FilterData" localSheetId="0" hidden="1">'таблица'!$A$8:$CL$579</definedName>
    <definedName name="Z_89159678_A7C5_4C99_A4FD_F094770BF53B_.wvu.FilterData" localSheetId="0" hidden="1">'таблица'!$A$8:$CL$579</definedName>
    <definedName name="Z_893EC590_1945_49C0_B206_1A89F7F496CC_.wvu.FilterData" localSheetId="0" hidden="1">'таблица'!$A$8:$CL$579</definedName>
    <definedName name="Z_89896349_F0E8_464D_970D_074142DF73E9_.wvu.FilterData" localSheetId="0" hidden="1">'таблица'!$A$8:$U$577</definedName>
    <definedName name="Z_89BE19F4_7CB6_49ED_8259_93B2D57200FE_.wvu.FilterData" localSheetId="0" hidden="1">'таблица'!$A$8:$H$579</definedName>
    <definedName name="Z_89FDD66A_0AA6_47A3_89B8_0523710D0FA6_.wvu.FilterData" localSheetId="0" hidden="1">'таблица'!$A$8:$U$577</definedName>
    <definedName name="Z_8B925FE5_99AE_41B0_B923_84EBAFB5C9C4_.wvu.FilterData" localSheetId="0" hidden="1">'таблица'!$A$8:$U$577</definedName>
    <definedName name="Z_8C2CE76B_F9C4_4F54_A40E_B8DB08B25D04_.wvu.FilterData" localSheetId="0" hidden="1">'таблица'!$A$8:$U$579</definedName>
    <definedName name="Z_8C31ADE4_5C97_4D65_936D_CF551066F03E_.wvu.FilterData" localSheetId="0" hidden="1">'таблица'!$A$8:$U$579</definedName>
    <definedName name="Z_8C438311_8C79_4534_94B0_2BD48ADF7544_.wvu.FilterData" localSheetId="0" hidden="1">'таблица'!$A$8:$U$580</definedName>
    <definedName name="Z_8C4B8F88_2CE7_46DF_8D62_C45D85064DC4_.wvu.FilterData" localSheetId="0" hidden="1">'таблица'!$A$8:$X$735</definedName>
    <definedName name="Z_8C863CA6_3DBE_4AAD_B5C8_A20266448B9F_.wvu.FilterData" localSheetId="0" hidden="1">'таблица'!$A$5:$O$579</definedName>
    <definedName name="Z_8C9CE970_B889_4A67_82C3_9E2C7AC6D687_.wvu.FilterData" localSheetId="0" hidden="1">'таблица'!$A$8:$U$579</definedName>
    <definedName name="Z_8DC812A6_12D7_42B7_9D8A_60BBF52DB5B7_.wvu.FilterData" localSheetId="0" hidden="1">'таблица'!$A$5:$O$579</definedName>
    <definedName name="Z_8EA7DEED_3EE7_4170_BD5A_EF86017627F4_.wvu.FilterData" localSheetId="0" hidden="1">'таблица'!$A$8:$U$577</definedName>
    <definedName name="Z_8EE5E4E0_BA35_4574_997D_DDAD114261E6_.wvu.FilterData" localSheetId="0" hidden="1">'таблица'!$A$8:$U$577</definedName>
    <definedName name="Z_8EE6B4EB_9134_4E00_9AE3_DCC44BBB58FC_.wvu.FilterData" localSheetId="0" hidden="1">'таблица'!$A$8:$O$579</definedName>
    <definedName name="Z_8EEF7CF7_5993_4F58_AB13_185602D883FD_.wvu.FilterData" localSheetId="0" hidden="1">'таблица'!$A$8:$U$577</definedName>
    <definedName name="Z_8F0901EA_740F_4999_A7D6_ED4BD2AB9231_.wvu.FilterData" localSheetId="0" hidden="1">'таблица'!$A$8:$O$579</definedName>
    <definedName name="Z_8F1A43F3_714F_4170_BFC0_384E08C64885_.wvu.FilterData" localSheetId="0" hidden="1">'таблица'!$A$8:$U$579</definedName>
    <definedName name="Z_8F5ECF2C_725D_45B3_B4D7_8D941491CC34_.wvu.FilterData" localSheetId="0" hidden="1">'таблица'!$A$8:$U$579</definedName>
    <definedName name="Z_8F84B808_B7DA_4CC9_B5CA_7B4E99BE8336_.wvu.FilterData" localSheetId="0" hidden="1">'таблица'!$A$8:$U$577</definedName>
    <definedName name="Z_8FC9598B_3A17_4A8C_AD21_1C581EB115DF_.wvu.FilterData" localSheetId="0" hidden="1">'таблица'!$A$8:$U$577</definedName>
    <definedName name="Z_909CA95E_4B8F_437F_8527_8B9F7D9F64FD_.wvu.FilterData" localSheetId="0" hidden="1">'таблица'!$A$8:$CL$579</definedName>
    <definedName name="Z_90FACBCD_3B0A_488F_BF74_D3B288CA5C4A_.wvu.FilterData" localSheetId="0" hidden="1">'таблица'!$A$8:$U$579</definedName>
    <definedName name="Z_91309652_48B6_45E7_B77F_848D69FC356B_.wvu.FilterData" localSheetId="0" hidden="1">'таблица'!$A$8:$U$577</definedName>
    <definedName name="Z_9165FF79_C3D7_4FA7_90F1_E02884E768DF_.wvu.FilterData" localSheetId="0" hidden="1">'таблица'!$A$8:$U$577</definedName>
    <definedName name="Z_918321F4_D850_41DF_9068_055CC68464FB_.wvu.FilterData" localSheetId="0" hidden="1">'таблица'!$A$8:$U$577</definedName>
    <definedName name="Z_91A678EC_3F08_44A3_A1B6_6800F805D0ED_.wvu.FilterData" localSheetId="0" hidden="1">'таблица'!$A$8:$M$579</definedName>
    <definedName name="Z_9217C2FC_6415_4FDC_931B_5D2B7B4B5039_.wvu.FilterData" localSheetId="0" hidden="1">'таблица'!$A$8:$U$579</definedName>
    <definedName name="Z_92434362_E68B_415D_91C6_0196750818C6_.wvu.FilterData" localSheetId="0" hidden="1">'таблица'!$A$8:$U$579</definedName>
    <definedName name="Z_92E57BB0_4434_4FFF_97A0_C1ABA74A54A2_.wvu.FilterData" localSheetId="0" hidden="1">'таблица'!$A$8:$U$579</definedName>
    <definedName name="Z_93291EA5_09EB_4B6E_9FAD_21D0A87E1299_.wvu.FilterData" localSheetId="0" hidden="1">'таблица'!$A$8:$U$579</definedName>
    <definedName name="Z_93CFE859_F753_4EF1_A880_C3E2CE4259A6_.wvu.FilterData" localSheetId="0" hidden="1">'таблица'!$A$8:$CL$623</definedName>
    <definedName name="Z_9421B0AB_157F_4414_9C9E_D3EDF9E69051_.wvu.FilterData" localSheetId="0" hidden="1">'таблица'!$A$5:$O$579</definedName>
    <definedName name="Z_948C93AB_2A8F_4D57_8EB1_A3CBE78426CB_.wvu.FilterData" localSheetId="0" hidden="1">'таблица'!$A$8:$U$577</definedName>
    <definedName name="Z_961C50A0_BF8A_4BE3_92D2_B331808B7566_.wvu.FilterData" localSheetId="0" hidden="1">'таблица'!$A$8:$CL$8</definedName>
    <definedName name="Z_973EFF23_CAEF_4B28_9491_D7CA457AC753_.wvu.FilterData" localSheetId="0" hidden="1">'таблица'!$A$8:$CL$8</definedName>
    <definedName name="Z_978F6D3D_8CFB_4127_9BAF_69BC2A78FC04_.wvu.FilterData" localSheetId="0" hidden="1">'таблица'!$A$8:$CL$8</definedName>
    <definedName name="Z_97D74A4D_9F4A_45D2_A29F_3BBCA542FFF8_.wvu.FilterData" localSheetId="0" hidden="1">'таблица'!$A$8:$U$579</definedName>
    <definedName name="Z_9881A026_9B22_4F88_B305_D7530E550C70_.wvu.FilterData" localSheetId="0" hidden="1">'таблица'!$A$5:$O$579</definedName>
    <definedName name="Z_98AF7BFC_C1E9_45A6_88CF_10AB3CFEEAC0_.wvu.FilterData" localSheetId="0" hidden="1">'таблица'!$A$8:$H$579</definedName>
    <definedName name="Z_9942ED20_ED3A_464A_ACB4_8A93DD9B34AA_.wvu.FilterData" localSheetId="0" hidden="1">'таблица'!$A$8:$U$579</definedName>
    <definedName name="Z_9A08D5A8_9E78_47DA_9658_92674FD6C59D_.wvu.FilterData" localSheetId="0" hidden="1">'таблица'!$A$8:$U$577</definedName>
    <definedName name="Z_9A466AC6_DA3F_4E26_AAB3_B5553114CEE7_.wvu.FilterData" localSheetId="0" hidden="1">'таблица'!$A$8:$CL$579</definedName>
    <definedName name="Z_9A5B659A_2C24_4854_91E0_5B756BC19FB1_.wvu.FilterData" localSheetId="0" hidden="1">'таблица'!$A$8:$H$579</definedName>
    <definedName name="Z_9ABC03DE_6C85_4DF0_A420_3F21D7890572_.wvu.FilterData" localSheetId="0" hidden="1">'таблица'!$A$8:$O$577</definedName>
    <definedName name="Z_9AE1862B_78B3_46B0_854C_96713CAED767_.wvu.FilterData" localSheetId="0" hidden="1">'таблица'!#REF!</definedName>
    <definedName name="Z_9B0AD0E8_4B25_4A6A_A96C_816B4085CCF7_.wvu.FilterData" localSheetId="0" hidden="1">'таблица'!$A$8:$CL$8</definedName>
    <definedName name="Z_9BD399CA_7F6C_41F4_9A62_E1C92EC56DE5_.wvu.FilterData" localSheetId="0" hidden="1">'таблица'!$A$8:$U$579</definedName>
    <definedName name="Z_9C3A5449_AF10_477A_AE73_A9C7A1CD096C_.wvu.FilterData" localSheetId="0" hidden="1">'таблица'!$A$8:$CL$579</definedName>
    <definedName name="Z_9C3AB0F4_BB94_4B06_A75E_308FE06A2A96_.wvu.FilterData" localSheetId="0" hidden="1">'таблица'!$A$8:$U$579</definedName>
    <definedName name="Z_9C4936C9_1C3F_40A6_970A_7AEC28C2A016_.wvu.FilterData" localSheetId="0" hidden="1">'таблица'!$A$8:$U$579</definedName>
    <definedName name="Z_9D91C41C_F8E0_4B0C_8CAC_7E9031576CE0_.wvu.FilterData" localSheetId="0" hidden="1">'таблица'!$A$8:$U$577</definedName>
    <definedName name="Z_9DB4C940_78B4_4706_B2E7_E1167FD4F158_.wvu.FilterData" localSheetId="0" hidden="1">'таблица'!$A$8:$U$739</definedName>
    <definedName name="Z_9E0D04B4_09F3_4ECD_A819_EB218A336C17_.wvu.FilterData" localSheetId="0" hidden="1">'таблица'!$A$8:$CL$579</definedName>
    <definedName name="Z_9E844589_BA0A_4E50_8643_73A8FDA29000_.wvu.FilterData" localSheetId="0" hidden="1">'таблица'!$A$8:$U$579</definedName>
    <definedName name="Z_9EC5F286_5DCC_4FA2_AFC7_48BF1BD6CFDF_.wvu.FilterData" localSheetId="0" hidden="1">'таблица'!$A$8:$U$577</definedName>
    <definedName name="Z_9F571F96_B897_460C_BAF5_9DF4574F9D28_.wvu.FilterData" localSheetId="0" hidden="1">'таблица'!$A$8:$CL$579</definedName>
    <definedName name="Z_9F59F3D9_1EBE_4183_A667_C3E868D6D1FA_.wvu.FilterData" localSheetId="0" hidden="1">'таблица'!$A$8:$U$577</definedName>
    <definedName name="Z_A009848E_C83B_40CA_8FF5_42B834A4097A_.wvu.FilterData" localSheetId="0" hidden="1">'таблица'!$A$8:$U$579</definedName>
    <definedName name="Z_A071948F_7973_44C2_80CE_B2EB984625B6_.wvu.FilterData" localSheetId="0" hidden="1">'таблица'!$A$8:$U$577</definedName>
    <definedName name="Z_A0C1E302_CE87_4DBE_BFD1_9A4E5B212573_.wvu.FilterData" localSheetId="0" hidden="1">'таблица'!$A$8:$U$577</definedName>
    <definedName name="Z_A146A7CA_66B7_43D2_9223_9F6250449C6A_.wvu.FilterData" localSheetId="0" hidden="1">'таблица'!$A$8:$CL$579</definedName>
    <definedName name="Z_A2FBA857_5C95_4C4A_9B07_28F4F3768079_.wvu.FilterData" localSheetId="0" hidden="1">'таблица'!$A$8:$U$739</definedName>
    <definedName name="Z_A3196538_F4EE_40FA_A372_A50E278EAC64_.wvu.FilterData" localSheetId="0" hidden="1">'таблица'!$A$8:$CL$579</definedName>
    <definedName name="Z_A3376AEA_F26B_4138_A708_0586ACB483C9_.wvu.FilterData" localSheetId="0" hidden="1">'таблица'!$A$8:$U$577</definedName>
    <definedName name="Z_A34A6DE5_9B6C_4801_BD39_90D89BD3FE28_.wvu.FilterData" localSheetId="0" hidden="1">'таблица'!$A$8:$U$577</definedName>
    <definedName name="Z_A3742129_1214_4CEB_982C_0886C13971ED_.wvu.FilterData" localSheetId="0" hidden="1">'таблица'!#REF!</definedName>
    <definedName name="Z_A3747F85_1EEE_40F8_A353_3861C68D9DEB_.wvu.FilterData" localSheetId="0" hidden="1">'таблица'!$A$8:$CL$579</definedName>
    <definedName name="Z_A3D82225_40DD_440C_84FF_B754BBD6DF60_.wvu.FilterData" localSheetId="0" hidden="1">'таблица'!$A$8:$U$577</definedName>
    <definedName name="Z_A3E2168D_7B3E_4B12_822C_9881D47667E9_.wvu.FilterData" localSheetId="0" hidden="1">'таблица'!$A$8:$CL$579</definedName>
    <definedName name="Z_A44DB7B7_6677_451D_B81A_DF1F3F17C36F_.wvu.FilterData" localSheetId="0" hidden="1">'таблица'!$A$8:$U$579</definedName>
    <definedName name="Z_A4581B9D_02C3_4D94_8A94_E720EC72B40A_.wvu.FilterData" localSheetId="0" hidden="1">'таблица'!$A$8:$U$579</definedName>
    <definedName name="Z_A4C67B3F_E9C2_4816_9C61_32FF2C3C1887_.wvu.FilterData" localSheetId="0" hidden="1">'таблица'!$A$8:$H$579</definedName>
    <definedName name="Z_A545DC26_5D00_4635_8A97_F8643BBFFCB1_.wvu.FilterData" localSheetId="0" hidden="1">'таблица'!$A$8:$U$577</definedName>
    <definedName name="Z_A613439F_747E_4A50_A5E4_4CAAF6ACB896_.wvu.FilterData" localSheetId="0" hidden="1">'таблица'!$A$8:$CL$8</definedName>
    <definedName name="Z_A646B9D3_403C_42CB_AC2A_23A1242E133F_.wvu.FilterData" localSheetId="0" hidden="1">'таблица'!$A$8:$U$579</definedName>
    <definedName name="Z_A6561ADE_CAE9_4F6F_B8D3_96148B769E31_.wvu.FilterData" localSheetId="0" hidden="1">'таблица'!$A$8:$CL$579</definedName>
    <definedName name="Z_A65D72E8_AA86_45E3_BAD4_54707695F679_.wvu.FilterData" localSheetId="0" hidden="1">'таблица'!$A$8:$U$577</definedName>
    <definedName name="Z_A66456AE_9917_481E_9F80_8A2493D36BD8_.wvu.FilterData" localSheetId="0" hidden="1">'таблица'!$A$8:$U$577</definedName>
    <definedName name="Z_A74EA4EB_72BF_4605_B834_F4B74C3985DD_.wvu.FilterData" localSheetId="0" hidden="1">'таблица'!$A$8:$U$577</definedName>
    <definedName name="Z_A7EE2AFB_9673_428C_A148_1E926909ED41_.wvu.FilterData" localSheetId="0" hidden="1">'таблица'!$A$8:$U$577</definedName>
    <definedName name="Z_A8148049_7871_413B_8480_B41BA61DA915_.wvu.FilterData" localSheetId="0" hidden="1">'таблица'!$A$8:$CL$579</definedName>
    <definedName name="Z_A83753A6_3704_44C1_BAA0_C21DDA6452C4_.wvu.FilterData" localSheetId="0" hidden="1">'таблица'!$A$8:$U$577</definedName>
    <definedName name="Z_A8DE182B_CD7A_49AC_8321_CDDC2929F66D_.wvu.FilterData" localSheetId="0" hidden="1">'таблица'!$A$8:$CL$579</definedName>
    <definedName name="Z_A94045FD_1BCF_4586_AC63_CB3FAF4D53A4_.wvu.FilterData" localSheetId="0" hidden="1">'таблица'!$A$8:$U$577</definedName>
    <definedName name="Z_A9D2E39A_5EF8_4DF9_9FEA_9530B07E28C6_.wvu.FilterData" localSheetId="0" hidden="1">'таблица'!$A$8:$U$665</definedName>
    <definedName name="Z_AA076963_041C_4A16_A147_5D19B1C91C88_.wvu.FilterData" localSheetId="0" hidden="1">'таблица'!$A$8:$U$737</definedName>
    <definedName name="Z_AACDCA5B_039F_498D_83B2_F073ACD70129_.wvu.FilterData" localSheetId="0" hidden="1">'таблица'!$A$8:$U$577</definedName>
    <definedName name="Z_AAD562DB_A0F5_4E63_A7CA_075D09CD3A90_.wvu.FilterData" localSheetId="0" hidden="1">'таблица'!$A$8:$U$577</definedName>
    <definedName name="Z_AAEFB427_B218_441A_85F9_BD05C5D4278F_.wvu.FilterData" localSheetId="0" hidden="1">'таблица'!$A$8:$U$579</definedName>
    <definedName name="Z_AB3E31DD_E1A6_450E_AF42_37A362CD5534_.wvu.FilterData" localSheetId="0" hidden="1">'таблица'!$A$8:$U$579</definedName>
    <definedName name="Z_ABF34D86_19F2_4D0C_9B9A_6C3995D34DE2_.wvu.FilterData" localSheetId="0" hidden="1">'таблица'!$A$8:$O$579</definedName>
    <definedName name="Z_AC49BF00_4554_4602_8D0A_91F936F567FE_.wvu.FilterData" localSheetId="0" hidden="1">'таблица'!$A$8:$U$579</definedName>
    <definedName name="Z_AC517754_A29E_4477_9A31_0EC08DC20D6B_.wvu.FilterData" localSheetId="0" hidden="1">'таблица'!$A$8:$U$577</definedName>
    <definedName name="Z_AC5D262D_E89B_459D_9DCB_DC8CF6C428D6_.wvu.FilterData" localSheetId="0" hidden="1">'таблица'!$A$8:$CL$579</definedName>
    <definedName name="Z_AC6DCCB2_9322_4A1F_880E_DD185CBD8F97_.wvu.FilterData" localSheetId="0" hidden="1">'таблица'!$A$8:$U$577</definedName>
    <definedName name="Z_AC86EBC7_5ECC_4766_9181_03A487425E87_.wvu.FilterData" localSheetId="0" hidden="1">'таблица'!$A$8:$X$741</definedName>
    <definedName name="Z_AC9CEE29_FDFC_4BAE_B187_A5C8E31FEC1B_.wvu.FilterData" localSheetId="0" hidden="1">'таблица'!$A$8:$CL$579</definedName>
    <definedName name="Z_AD0EB127_5614_4438_84AC_50B199440163_.wvu.FilterData" localSheetId="0" hidden="1">'таблица'!$A$8:$CL$579</definedName>
    <definedName name="Z_AD1C76E2_A47E_4098_8B6C_C254D8CC783C_.wvu.FilterData" localSheetId="0" hidden="1">'таблица'!$A$8:$CL$8</definedName>
    <definedName name="Z_AD82E7CE_C73E_4F24_B506_839969E9B1F0_.wvu.FilterData" localSheetId="0" hidden="1">'таблица'!$A$8:$U$577</definedName>
    <definedName name="Z_ADA7F6EB_ED86_46D0_866B_DF1FFFE64AAD_.wvu.FilterData" localSheetId="0" hidden="1">'таблица'!$A$8:$U$579</definedName>
    <definedName name="Z_ADB3BA1B_C565_4D6D_90DE_B54B1EF36789_.wvu.FilterData" localSheetId="0" hidden="1">'таблица'!$A$8:$U$577</definedName>
    <definedName name="Z_ADC71995_7556_4729_8484_B9D3D95E9E32_.wvu.FilterData" localSheetId="0" hidden="1">'таблица'!$A$8:$CL$579</definedName>
    <definedName name="Z_AE0D3E8A_6A1F_4A46_B4C0_ACD8C1C757EA_.wvu.FilterData" localSheetId="0" hidden="1">'таблица'!$A$8:$U$577</definedName>
    <definedName name="Z_AE2148F3_0135_4E3D_86C5_B72D59710C77_.wvu.FilterData" localSheetId="0" hidden="1">'таблица'!$A$8:$CL$579</definedName>
    <definedName name="Z_AEB87FDC_68ED_4F27_A728_3A329F978975_.wvu.FilterData" localSheetId="0" hidden="1">'таблица'!$A$8:$U$577</definedName>
    <definedName name="Z_AF6F0713_A2B2_4551_A05F_865BCE10131F_.wvu.FilterData" localSheetId="0" hidden="1">'таблица'!$A$8:$CL$579</definedName>
    <definedName name="Z_AFAB25D6_CE5D_4554_9107_98885CBDF165_.wvu.FilterData" localSheetId="0" hidden="1">'таблица'!#REF!</definedName>
    <definedName name="Z_AFDB13EA_6A5A_4756_924A_FDB0D675EE0A_.wvu.FilterData" localSheetId="0" hidden="1">'таблица'!$A$8:$U$579</definedName>
    <definedName name="Z_AFFC02C8_AE09_4354_922E_87A0A62D9CE9_.wvu.FilterData" localSheetId="0" hidden="1">'таблица'!$A$8:$U$577</definedName>
    <definedName name="Z_B006F963_CEA3_4A16_A6BE_C503EE5B2F5B_.wvu.FilterData" localSheetId="0" hidden="1">'таблица'!$A$8:$U$577</definedName>
    <definedName name="Z_B008C9D1_24B9_4597_9B49_D7C51C64E876_.wvu.FilterData" localSheetId="0" hidden="1">'таблица'!$A$8:$CL$579</definedName>
    <definedName name="Z_B01FA677_4B45_45E3_B959_96DC16728EE4_.wvu.FilterData" localSheetId="0" hidden="1">'таблица'!$A$8:$CL$579</definedName>
    <definedName name="Z_B07FFDE0_547B_49A8_9ADD_64D6D47AEC43_.wvu.FilterData" localSheetId="0" hidden="1">'таблица'!$A$8:$O$579</definedName>
    <definedName name="Z_B0E27C54_BB53_4A9F_A141_D4BD6669A9FE_.wvu.FilterData" localSheetId="0" hidden="1">'таблица'!$A$8:$U$579</definedName>
    <definedName name="Z_B15D84FF_43F1_4E5B_ADC9_464589F68391_.wvu.FilterData" localSheetId="0" hidden="1">'таблица'!$A$8:$CL$579</definedName>
    <definedName name="Z_B1A8660E_68E0_46D5_80BF_57670F840A5C_.wvu.FilterData" localSheetId="0" hidden="1">'таблица'!$A$8:$CL$579</definedName>
    <definedName name="Z_B1DD652B_0A38_4AC4_A460_1BAED339D19D_.wvu.FilterData" localSheetId="0" hidden="1">'таблица'!$A$8:$U$579</definedName>
    <definedName name="Z_B1FFEF8B_F043_4A64_A129_50894C2C586F_.wvu.FilterData" localSheetId="0" hidden="1">'таблица'!$F$6:$G$577</definedName>
    <definedName name="Z_B22EA2EB_35E6_445E_A1C2_DF4801CE8282_.wvu.FilterData" localSheetId="0" hidden="1">'таблица'!$A$8:$CL$579</definedName>
    <definedName name="Z_B25AD5A3_1F5C_4F44_886E_69DDFD2AAD3D_.wvu.FilterData" localSheetId="0" hidden="1">'таблица'!$A$8:$U$579</definedName>
    <definedName name="Z_B309FA52_EA7D_4A51_BA26_FB7492D41A62_.wvu.FilterData" localSheetId="0" hidden="1">'таблица'!$A$8:$U$579</definedName>
    <definedName name="Z_B30C4C0C_D51C_4469_AE7B_EE719352AC05_.wvu.FilterData" localSheetId="0" hidden="1">'таблица'!$A$8:$H$579</definedName>
    <definedName name="Z_B33BDB54_11DD_4942_87B6_A90F8161F757_.wvu.FilterData" localSheetId="0" hidden="1">'таблица'!$A$8:$U$577</definedName>
    <definedName name="Z_B3650C70_34BE_44E2_8A18_DB62F48818CE_.wvu.FilterData" localSheetId="0" hidden="1">'таблица'!$A$8:$U$577</definedName>
    <definedName name="Z_B3ED644F_3B3F_4D16_B81A_3B9CC40D21BB_.wvu.FilterData" localSheetId="0" hidden="1">'таблица'!$A$8:$U$577</definedName>
    <definedName name="Z_B4230C6C_6684_4969_98D2_BA7BD990B045_.wvu.FilterData" localSheetId="0" hidden="1">'таблица'!$A$8:$U$579</definedName>
    <definedName name="Z_B432A6F7_677B_4476_9E6F_95B80582560A_.wvu.FilterData" localSheetId="0" hidden="1">'таблица'!$A$5:$O$579</definedName>
    <definedName name="Z_B49D2F48_695F_430A_BBF7_40FEB624DD8B_.wvu.FilterData" localSheetId="0" hidden="1">'таблица'!$A$8:$U$579</definedName>
    <definedName name="Z_B4DA06E0_F357_4FBE_9DE6_40B2CBC8F88C_.wvu.FilterData" localSheetId="0" hidden="1">'таблица'!$A$8:$U$577</definedName>
    <definedName name="Z_B5FF5534_5FAF_407B_98B8_9E9C3E4536D3_.wvu.FilterData" localSheetId="0" hidden="1">'таблица'!$A$8:$O$579</definedName>
    <definedName name="Z_B62D1997_7660_4BBC_96DA_6D78FE8E2D15_.wvu.FilterData" localSheetId="0" hidden="1">'таблица'!$A$8:$U$577</definedName>
    <definedName name="Z_B669BBD7_01B4_4959_8338_4E054A374267_.wvu.FilterData" localSheetId="0" hidden="1">'таблица'!$A$8:$U$577</definedName>
    <definedName name="Z_B6A4DA5A_D1D9_49C2_82E6_7C8D00BEAA41_.wvu.FilterData" localSheetId="0" hidden="1">'таблица'!$A$8:$U$579</definedName>
    <definedName name="Z_B6A83AAB_5FD2_44AC_B9DA_1FCD744CA98E_.wvu.FilterData" localSheetId="0" hidden="1">'таблица'!$A$8:$CL$579</definedName>
    <definedName name="Z_B76CD6B1_243D_491E_9FB9_43527832A5F9_.wvu.FilterData" localSheetId="0" hidden="1">'таблица'!$A$8:$CL$579</definedName>
    <definedName name="Z_B77DA126_C8A9_41F4_AE58_65D23E54C42E_.wvu.FilterData" localSheetId="0" hidden="1">'таблица'!$A$8:$U$577</definedName>
    <definedName name="Z_B7BA680B_619B_400D_8E07_6C57FC58BA90_.wvu.FilterData" localSheetId="0" hidden="1">'таблица'!$A$8:$U$579</definedName>
    <definedName name="Z_B918F979_805F_4059_8231_7102ACCD9FAC_.wvu.FilterData" localSheetId="0" hidden="1">'таблица'!$A$8:$U$580</definedName>
    <definedName name="Z_B9277572_ADA0_42C5_BF55_0628E61A79CA_.wvu.FilterData" localSheetId="0" hidden="1">'таблица'!#REF!</definedName>
    <definedName name="Z_B975E681_E920_4466_9A04_F3131FA78DA4_.wvu.FilterData" localSheetId="0" hidden="1">'таблица'!$A$8:$U$577</definedName>
    <definedName name="Z_B984D68E_87DB_4ECB_8C73_721F3584121D_.wvu.FilterData" localSheetId="0" hidden="1">'таблица'!$A$8:$U$579</definedName>
    <definedName name="Z_B9972ECB_227A_49C9_9B07_BCB8FF358240_.wvu.FilterData" localSheetId="0" hidden="1">'таблица'!$A$8:$U$579</definedName>
    <definedName name="Z_B9BDAE40_6DD7_4DAE_A5A7_F6FCB5C54AA1_.wvu.FilterData" localSheetId="0" hidden="1">'таблица'!$A$8:$U$577</definedName>
    <definedName name="Z_B9F25B56_C3A1_49F5_9A56_6E73F28F005B_.wvu.FilterData" localSheetId="0" hidden="1">'таблица'!$A$8:$CL$8</definedName>
    <definedName name="Z_BA508259_5D6D_4C3C_9DA1_56951D4784FA_.wvu.FilterData" localSheetId="0" hidden="1">'таблица'!$A$8:$CL$579</definedName>
    <definedName name="Z_BA74D9D2_EE88_4DBA_ACB8_EB3BC3CAD835_.wvu.FilterData" localSheetId="0" hidden="1">'таблица'!$A$8:$CL$579</definedName>
    <definedName name="Z_BAC91E38_0FCF_4AA6_9267_D009BCF629AB_.wvu.FilterData" localSheetId="0" hidden="1">'таблица'!$A$8:$CL$579</definedName>
    <definedName name="Z_BB9B3124_DFDD_4D38_B04E_D9A0F9C57D99_.wvu.FilterData" localSheetId="0" hidden="1">'таблица'!$A$8:$U$737</definedName>
    <definedName name="Z_BC906315_AC91_4958_B374_1F09F93BB139_.wvu.FilterData" localSheetId="0" hidden="1">'таблица'!$A$8:$O$579</definedName>
    <definedName name="Z_BCB7D8F2_83F9_4AA8_9493_7314D5CD3A67_.wvu.FilterData" localSheetId="0" hidden="1">'таблица'!$A$8:$CL$579</definedName>
    <definedName name="Z_BCF6DC17_183D_491A_A33F_B6AF40B7867B_.wvu.FilterData" localSheetId="0" hidden="1">'таблица'!$A$8:$U$579</definedName>
    <definedName name="Z_BD325B76_0F96_487F_9E8D_EC86627057FF_.wvu.FilterData" localSheetId="0" hidden="1">'таблица'!$A$8:$U$577</definedName>
    <definedName name="Z_BDBD561B_532A_4EB8_BD65_DBFF37362E47_.wvu.FilterData" localSheetId="0" hidden="1">'таблица'!$A$8:$U$579</definedName>
    <definedName name="Z_BDC5E689_A09D_4B64_86D3_362D585DA743_.wvu.FilterData" localSheetId="0" hidden="1">'таблица'!$A$8:$U$579</definedName>
    <definedName name="Z_BE02D65A_77EC_4155_8A6C_8262D39C5674_.wvu.FilterData" localSheetId="0" hidden="1">'таблица'!$B$1:$K$743</definedName>
    <definedName name="Z_BF532E91_A33A_4BA5_8E8F_4CDC26EB0AFD_.wvu.FilterData" localSheetId="0" hidden="1">'таблица'!$A$8:$U$579</definedName>
    <definedName name="Z_C0054E4E_195A_415A_A97F_1AC21BFAC963_.wvu.FilterData" localSheetId="0" hidden="1">'таблица'!$A$8:$U$737</definedName>
    <definedName name="Z_C0B734FE_002E_4781_A08E_8F73197FA314_.wvu.FilterData" localSheetId="0" hidden="1">'таблица'!$A$8:$U$577</definedName>
    <definedName name="Z_C0EB2CA8_B498_45AE_9FFB_BE9C03BAF672_.wvu.FilterData" localSheetId="0" hidden="1">'таблица'!$A$8:$U$579</definedName>
    <definedName name="Z_C1463AE5_B843_4DB5_B098_541A4A905D1C_.wvu.FilterData" localSheetId="0" hidden="1">'таблица'!$A$8:$U$577</definedName>
    <definedName name="Z_C14B96E7_527C_4229_AE8B_D21FFB757D92_.wvu.FilterData" localSheetId="0" hidden="1">'таблица'!$A$8:$U$579</definedName>
    <definedName name="Z_C1770A43_9237_4D67_BB5A_12AB7162B913_.wvu.FilterData" localSheetId="0" hidden="1">'таблица'!$A$8:$H$579</definedName>
    <definedName name="Z_C1BF5681_A817_44AB_92EA_470E378D5DB3_.wvu.FilterData" localSheetId="0" hidden="1">'таблица'!$A$8:$U$577</definedName>
    <definedName name="Z_C1C9565D_0643_405F_AAFE_C9D386C59042_.wvu.FilterData" localSheetId="0" hidden="1">'таблица'!$A$8:$U$579</definedName>
    <definedName name="Z_C22AD107_E26D_4914_A580_B33ADB50633F_.wvu.FilterData" localSheetId="0" hidden="1">'таблица'!$A$8:$H$579</definedName>
    <definedName name="Z_C30E4E6E_035D_4D64_9885_178B1B11C588_.wvu.FilterData" localSheetId="0" hidden="1">'таблица'!$A$8:$U$579</definedName>
    <definedName name="Z_C39B8952_0155_4E7C_AC89_43AAD89B8BA8_.wvu.FilterData" localSheetId="0" hidden="1">'таблица'!$A$8:$CL$579</definedName>
    <definedName name="Z_C3A37917_F5A9_4413_815E_FCE54D251413_.wvu.FilterData" localSheetId="0" hidden="1">'таблица'!$A$8:$U$579</definedName>
    <definedName name="Z_C433A9F8_9217_4B7E_9541_2735224A8754_.wvu.FilterData" localSheetId="0" hidden="1">'таблица'!$A$5:$O$579</definedName>
    <definedName name="Z_C4455D93_A429_4F12_8A85_34F5DCFD1F7A_.wvu.FilterData" localSheetId="0" hidden="1">'таблица'!$F$6:$G$741</definedName>
    <definedName name="Z_C466F400_B2FF_423B_AA80_4FEE8B110CB3_.wvu.FilterData" localSheetId="0" hidden="1">'таблица'!$A$8:$CL$579</definedName>
    <definedName name="Z_C4B69A3A_24A7_44B2_857E_894BA2BC83E3_.wvu.FilterData" localSheetId="0" hidden="1">'таблица'!$A$8:$CL$8</definedName>
    <definedName name="Z_C4BBAE92_5182_46E9_BC29_A65FE446E0F4_.wvu.FilterData" localSheetId="0" hidden="1">'таблица'!$A$8:$L$741</definedName>
    <definedName name="Z_C6173054_6351_46F4_8A8B_9E0ACA1139B0_.wvu.FilterData" localSheetId="0" hidden="1">'таблица'!$A$8:$CL$579</definedName>
    <definedName name="Z_C640495E_49F9_4A83_BA8C_D6C992546FB8_.wvu.FilterData" localSheetId="0" hidden="1">'таблица'!$A$8:$CL$579</definedName>
    <definedName name="Z_C6D2A553_1E84_4FDA_ADB8_5BBB7082C5BA_.wvu.FilterData" localSheetId="0" hidden="1">'таблица'!$A$8:$U$579</definedName>
    <definedName name="Z_C6D461BB_DBF9_4A75_9229_CDC68FD7F3B5_.wvu.FilterData" localSheetId="0" hidden="1">'таблица'!$A$8:$CL$623</definedName>
    <definedName name="Z_C6D6C927_E8DF_4A33_9A04_EC65D7335985_.wvu.FilterData" localSheetId="0" hidden="1">'таблица'!$A$5:$H$579</definedName>
    <definedName name="Z_C6FD8B39_CDE7_4145_B458_278366E1B7A0_.wvu.FilterData" localSheetId="0" hidden="1">'таблица'!$A$8:$CL$8</definedName>
    <definedName name="Z_C73A935F_B91A_4685_A6F5_4A3DC54798BB_.wvu.FilterData" localSheetId="0" hidden="1">'таблица'!$A$8:$U$579</definedName>
    <definedName name="Z_C74E92B6_A8A6_45B3_BDBF_DE7DDDA34989_.wvu.FilterData" localSheetId="0" hidden="1">'таблица'!$A$8:$H$579</definedName>
    <definedName name="Z_C7709248_C701_4667_ADD1_14A3E02EAC7C_.wvu.FilterData" localSheetId="0" hidden="1">'таблица'!$A$8:$L$741</definedName>
    <definedName name="Z_C7B7491E_C3CB_4F99_A5C5_70F3844B8B7F_.wvu.FilterData" localSheetId="0" hidden="1">'таблица'!$A$8:$X$739</definedName>
    <definedName name="Z_C861C0C5_1715_4DCC_95D1_B695E34E9ED3_.wvu.FilterData" localSheetId="0" hidden="1">'таблица'!$A$8:$CL$579</definedName>
    <definedName name="Z_C86CA998_A6E2_422C_BFF5_1C12BECCB31C_.wvu.FilterData" localSheetId="0" hidden="1">'таблица'!$A$8:$U$577</definedName>
    <definedName name="Z_C87B46C2_CEA7_44BB_8241_1DA717F48143_.wvu.FilterData" localSheetId="0" hidden="1">'таблица'!$A$8:$U$577</definedName>
    <definedName name="Z_C92B2E7D_9E0E_487B_AEA2_2DA8E6ADB9B3_.wvu.FilterData" localSheetId="0" hidden="1">'таблица'!$A$7:$U$577</definedName>
    <definedName name="Z_CA00FB5F_D06B_4906_B22C_163463F5B127_.wvu.FilterData" localSheetId="0" hidden="1">'таблица'!$A$8:$U$579</definedName>
    <definedName name="Z_CA2DAC77_B0A3_4CE8_9428_E8F74348F998_.wvu.FilterData" localSheetId="0" hidden="1">'таблица'!$A$8:$U$577</definedName>
    <definedName name="Z_CA47C4BE_41B7_498C_92C2_5F07A4935D43_.wvu.FilterData" localSheetId="0" hidden="1">'таблица'!$A$8:$O$741</definedName>
    <definedName name="Z_CB3C026E_571C_43AD_91E5_E8271AC77D87_.wvu.FilterData" localSheetId="0" hidden="1">'таблица'!$A$8:$L$741</definedName>
    <definedName name="Z_CBD50F3D_F1D6_454D_9334_9C7066BD4A5A_.wvu.FilterData" localSheetId="0" hidden="1">'таблица'!$A$8:$U$579</definedName>
    <definedName name="Z_CC002EC8_52D3_47DA_B01A_7AC6F2FF5631_.wvu.FilterData" localSheetId="0" hidden="1">'таблица'!$A$8:$U$577</definedName>
    <definedName name="Z_CC557C65_8F4B_4258_BF9F_E8F0F8663F0C_.wvu.FilterData" localSheetId="0" hidden="1">'таблица'!$A$8:$U$577</definedName>
    <definedName name="Z_CC6DE66E_E4B5_4FC5_ACD3_39CD952B04AB_.wvu.FilterData" localSheetId="0" hidden="1">'таблица'!$A$8:$U$739</definedName>
    <definedName name="Z_CCF50F17_AD18_4F29_A3CA_6F3773FFD3A4_.wvu.FilterData" localSheetId="0" hidden="1">'таблица'!$A$8:$CL$579</definedName>
    <definedName name="Z_CD32BC36_1435_464E_9F31_C0FC33AB52D2_.wvu.FilterData" localSheetId="0" hidden="1">'таблица'!$A$8:$CL$579</definedName>
    <definedName name="Z_CD70A0F9_99B0_4A04_8609_992924B10A61_.wvu.FilterData" localSheetId="0" hidden="1">'таблица'!$A$8:$U$579</definedName>
    <definedName name="Z_CE11FD01_740A_49F6_9BC7_725BC1B0E45F_.wvu.FilterData" localSheetId="0" hidden="1">'таблица'!$A$8:$U$579</definedName>
    <definedName name="Z_CE8BB3DB_22C4_4E45_81AE_476666F62E85_.wvu.FilterData" localSheetId="0" hidden="1">'таблица'!$A$8:$CL$579</definedName>
    <definedName name="Z_CE8F492A_2093_46E8_9B8E_F82B755A8A30_.wvu.FilterData" localSheetId="0" hidden="1">'таблица'!$A$8:$CL$579</definedName>
    <definedName name="Z_CF040ECF_626F_4EED_ABD5_FB2678F9F673_.wvu.FilterData" localSheetId="0" hidden="1">'таблица'!$A$8:$CL$579</definedName>
    <definedName name="Z_CFB50694_20AB_4CE9_AA16_BD9045AFEFF1_.wvu.FilterData" localSheetId="0" hidden="1">'таблица'!$A$8:$CL$579</definedName>
    <definedName name="Z_CFBA7143_CE82_46C7_BDDB_D93B111761A6_.wvu.FilterData" localSheetId="0" hidden="1">'таблица'!$A$8:$CL$579</definedName>
    <definedName name="Z_CFC6EEC7_68CE_4305_8D9B_232877A3EEDB_.wvu.FilterData" localSheetId="0" hidden="1">'таблица'!$A$8:$CL$579</definedName>
    <definedName name="Z_CFF6B691_64CE_4047_9A5C_3910D5C54EF9_.wvu.FilterData" localSheetId="0" hidden="1">'таблица'!$A$8:$CL$623</definedName>
    <definedName name="Z_D14BF4AD_5BCC_41FF_885B_9AC3934AB451_.wvu.FilterData" localSheetId="0" hidden="1">'таблица'!$A$8:$CL$579</definedName>
    <definedName name="Z_D1A8FD96_7559_4C9B_B8A3_01B71131F9AA_.wvu.FilterData" localSheetId="0" hidden="1">'таблица'!$A$8:$X$741</definedName>
    <definedName name="Z_D1CF48F7_AAD3_4EB3_A264_6C8A9D229B53_.wvu.FilterData" localSheetId="0" hidden="1">'таблица'!$A$8:$U$580</definedName>
    <definedName name="Z_D1D0B278_0F27_40A0_BEB9_4DC36BEDFD31_.wvu.FilterData" localSheetId="0" hidden="1">'таблица'!$A$8:$CL$8</definedName>
    <definedName name="Z_D229165E_923B_4762_81A0_436C89515BBE_.wvu.FilterData" localSheetId="0" hidden="1">'таблица'!$A$8:$CL$8</definedName>
    <definedName name="Z_D29E84DD_7913_46CE_82C9_45C9DECC5486_.wvu.FilterData" localSheetId="0" hidden="1">'таблица'!$A$8:$U$577</definedName>
    <definedName name="Z_D2FC5EF1_88CB_404E_ACBD_3AB85C44B313_.wvu.FilterData" localSheetId="0" hidden="1">'таблица'!$A$8:$U$577</definedName>
    <definedName name="Z_D3015268_56A6_44DC_B563_ECC8598A3E24_.wvu.FilterData" localSheetId="0" hidden="1">'таблица'!$A$8:$O$741</definedName>
    <definedName name="Z_D3277200_3E51_465A_8B49_03A4AD0B9143_.wvu.FilterData" localSheetId="0" hidden="1">'таблица'!$A$8:$U$577</definedName>
    <definedName name="Z_D3F24F85_F5A1_4FA5_88F8_E4D9A53B61CF_.wvu.FilterData" localSheetId="0" hidden="1">'таблица'!$A$8:$U$577</definedName>
    <definedName name="Z_D4457F3C_24CB_4893_8EC2_EC62AB3734A0_.wvu.FilterData" localSheetId="0" hidden="1">'таблица'!$A$8:$CL$8</definedName>
    <definedName name="Z_D49001EA_BE8D_4B6D_AEE8_9554305B0A40_.wvu.FilterData" localSheetId="0" hidden="1">'таблица'!$A$8:$CL$579</definedName>
    <definedName name="Z_D4CA044B_262B_4E77_B834_8AE4A5917A8A_.wvu.FilterData" localSheetId="0" hidden="1">'таблица'!$A$8:$L$741</definedName>
    <definedName name="Z_D4FE00D8_DD41_4CC1_8722_F4A35E28D766_.wvu.FilterData" localSheetId="0" hidden="1">'таблица'!$A$8:$U$577</definedName>
    <definedName name="Z_D5208733_6128_4893_98D5_B0FA648EE729_.wvu.FilterData" localSheetId="0" hidden="1">'таблица'!$A$8:$CL$8</definedName>
    <definedName name="Z_D55BB714_0E7F_4EF3_886A_B485BDB6C523_.wvu.FilterData" localSheetId="0" hidden="1">'таблица'!$A$8:$U$577</definedName>
    <definedName name="Z_D56170E4_108F_4392_892B_27EC40D2F30C_.wvu.FilterData" localSheetId="0" hidden="1">'таблица'!$A$8:$CL$8</definedName>
    <definedName name="Z_D5888282_1309_4B0A_8BCC_6202F3ECB07D_.wvu.FilterData" localSheetId="0" hidden="1">'таблица'!$A$8:$U$579</definedName>
    <definedName name="Z_D5FC7A04_5B32_4637_BF66_29DF74C607E8_.wvu.FilterData" localSheetId="0" hidden="1">'таблица'!$A$8:$U$665</definedName>
    <definedName name="Z_D641422D_2C9D_4172_A530_52C539BD060C_.wvu.FilterData" localSheetId="0" hidden="1">'таблица'!$A$8:$U$577</definedName>
    <definedName name="Z_D6AA5A08_F2A2_4B2E_B5AF_15EDCFBDCADC_.wvu.FilterData" localSheetId="0" hidden="1">'таблица'!$A$8:$U$579</definedName>
    <definedName name="Z_D7356FAC_4973_4E93_9DAB_C00F8C91E168_.wvu.FilterData" localSheetId="0" hidden="1">'таблица'!$A$8:$CL$8</definedName>
    <definedName name="Z_D7AD8AD3_9EDD_433C_A596_4CCA7B1D7E51_.wvu.FilterData" localSheetId="0" hidden="1">'таблица'!$A$8:$U$579</definedName>
    <definedName name="Z_D7CECAB9_71A4_4A67_B865_2980B4D1AE0C_.wvu.FilterData" localSheetId="0" hidden="1">'таблица'!$A$8:$CL$579</definedName>
    <definedName name="Z_D7DF74F7_42C0_4678_87F6_C1875C2B2C0F_.wvu.FilterData" localSheetId="0" hidden="1">'таблица'!$A$8:$U$579</definedName>
    <definedName name="Z_D8EF1D32_2434_4074_97AF_3EB5BC0B624B_.wvu.FilterData" localSheetId="0" hidden="1">'таблица'!$A$8:$U$577</definedName>
    <definedName name="Z_D94F14B6_2321_435C_894A_B10349145364_.wvu.FilterData" localSheetId="0" hidden="1">'таблица'!$A$5:$O$579</definedName>
    <definedName name="Z_D96ECB9A_9217_40D0_B0DA_5B58E4012335_.wvu.FilterData" localSheetId="0" hidden="1">'таблица'!#REF!</definedName>
    <definedName name="Z_D99EB742_273D_4246_9D4B_437D8A12D1AC_.wvu.FilterData" localSheetId="0" hidden="1">'таблица'!$A$8:$U$577</definedName>
    <definedName name="Z_DB4768AC_8AFE_48A7_ADEF_434F2E8DB137_.wvu.FilterData" localSheetId="0" hidden="1">'таблица'!$A$8:$U$579</definedName>
    <definedName name="Z_DC7111CF_DA76_4DD2_87F5_19165E466FC6_.wvu.FilterData" localSheetId="0" hidden="1">'таблица'!$A$8:$CL$579</definedName>
    <definedName name="Z_DD07A8E6_A013_4F59_ABF3_349483BB5457_.wvu.FilterData" localSheetId="0" hidden="1">'таблица'!$A$8:$U$579</definedName>
    <definedName name="Z_DD3A7244_8158_4BCA_936D_205FA6D813D2_.wvu.FilterData" localSheetId="0" hidden="1">'таблица'!$A$8:$U$737</definedName>
    <definedName name="Z_DDB67221_A5D1_4845_A818_40A9EBA0819E_.wvu.FilterData" localSheetId="0" hidden="1">'таблица'!$A$8:$CL$579</definedName>
    <definedName name="Z_DE74A7F5_AA1D_48D4_9741_2348ED0469E0_.wvu.FilterData" localSheetId="0" hidden="1">'таблица'!$A$8:$CL$579</definedName>
    <definedName name="Z_DFA80759_455F_4A4C_ABD0_5FA8671493B9_.wvu.FilterData" localSheetId="0" hidden="1">'таблица'!$A$8:$U$577</definedName>
    <definedName name="Z_E05F33C4_75D7_4A86_A961_669C9A81F9A5_.wvu.FilterData" localSheetId="0" hidden="1">'таблица'!$A$8:$U$579</definedName>
    <definedName name="Z_E069E097_F307_4D1A_ACF6_E663EBBD374C_.wvu.FilterData" localSheetId="0" hidden="1">'таблица'!$A$8:$J$579</definedName>
    <definedName name="Z_E0E6BF5D_77F8_4813_B409_0C9BBFCB5961_.wvu.FilterData" localSheetId="0" hidden="1">'таблица'!$A$8:$H$579</definedName>
    <definedName name="Z_E111F0B5_EB86_4A95_9E8B_AC2A941FAB81_.wvu.FilterData" localSheetId="0" hidden="1">'таблица'!$A$8:$CL$579</definedName>
    <definedName name="Z_E13768CF_C169_4B7F_AECF_56268D7B9A73_.wvu.FilterData" localSheetId="0" hidden="1">'таблица'!$A$8:$U$577</definedName>
    <definedName name="Z_E17BC031_3731_4753_ABA0_5738A00FCEA4_.wvu.FilterData" localSheetId="0" hidden="1">'таблица'!$A$8:$CL$579</definedName>
    <definedName name="Z_E1F3263E_781F_42CE_9F0A_E8C056B426F6_.wvu.FilterData" localSheetId="0" hidden="1">'таблица'!$A$8:$CL$8</definedName>
    <definedName name="Z_E30360F6_D3AA_4149_BED2_5C101C4DFADD_.wvu.FilterData" localSheetId="0" hidden="1">'таблица'!$A$8:$U$579</definedName>
    <definedName name="Z_E3315862_3090_4A1E_93E2_73C0FE031EBD_.wvu.FilterData" localSheetId="0" hidden="1">'таблица'!$A$5:$M$577</definedName>
    <definedName name="Z_E33D0638_5960_4038_A9A5_CB4179CFB0D3_.wvu.FilterData" localSheetId="0" hidden="1">'таблица'!$A$8:$CL$579</definedName>
    <definedName name="Z_E391FCAF_F45D_49C5_AAEA_97A770773BE6_.wvu.FilterData" localSheetId="0" hidden="1">'таблица'!$A$8:$O$741</definedName>
    <definedName name="Z_E3AC4135_8211_4EAC_B4CC_22C0CE0DFA3A_.wvu.FilterData" localSheetId="0" hidden="1">'таблица'!$A$8:$U$579</definedName>
    <definedName name="Z_E3C61CF5_AB66_44A9_ACBB_F5116B9B0B3E_.wvu.FilterData" localSheetId="0" hidden="1">'таблица'!$A$8:$U$577</definedName>
    <definedName name="Z_E702E42E_37B6_4BF3_A7F1_8B80E1ED3442_.wvu.FilterData" localSheetId="0" hidden="1">'таблица'!$A$8:$U$737</definedName>
    <definedName name="Z_E72CFF5F_FAEF_48CE_A328_06D4DB7635B5_.wvu.FilterData" localSheetId="0" hidden="1">'таблица'!$A$8:$U$579</definedName>
    <definedName name="Z_E744AF74_09DC_4041_87CB_2EDF4243B551_.wvu.FilterData" localSheetId="0" hidden="1">'таблица'!$A$8:$U$577</definedName>
    <definedName name="Z_E757471C_3D26_4A15_B6C7_74EA756363D7_.wvu.FilterData" localSheetId="0" hidden="1">'таблица'!$8:$155</definedName>
    <definedName name="Z_E7ED24AF_9687_442D_9BC1_0A12CCF33F2F_.wvu.FilterData" localSheetId="0" hidden="1">'таблица'!$A$8:$L$741</definedName>
    <definedName name="Z_E7F1190E_1565_4F56_B956_417F59910A4F_.wvu.FilterData" localSheetId="0" hidden="1">'таблица'!$A$8:$CL$579</definedName>
    <definedName name="Z_E8DC4D40_79DE_467E_9263_579B510B05FD_.wvu.FilterData" localSheetId="0" hidden="1">'таблица'!$A$8:$L$741</definedName>
    <definedName name="Z_E9468FF5_C042_4E66_9C48_5D9C4450993E_.wvu.FilterData" localSheetId="0" hidden="1">'таблица'!$A$8:$U$577</definedName>
    <definedName name="Z_E9DBB07C_7135_4334_870F_9B0049204D4B_.wvu.FilterData" localSheetId="0" hidden="1">'таблица'!$A$8:$H$579</definedName>
    <definedName name="Z_EA4AC30E_5C99_4964_B7C0_D8AB132E8F63_.wvu.FilterData" localSheetId="0" hidden="1">'таблица'!$A$8:$U$579</definedName>
    <definedName name="Z_EA63CA0F_061E_452E_90D6_0A4A7DDE6B29_.wvu.FilterData" localSheetId="0" hidden="1">'таблица'!$A$8:$CL$579</definedName>
    <definedName name="Z_EA8354E9_6C20_4BDD_8572_29D6A25BD734_.wvu.FilterData" localSheetId="0" hidden="1">'таблица'!$A$7:$U$577</definedName>
    <definedName name="Z_EAE9F76D_FF67_414B_B42A_AE6D322B8365_.wvu.FilterData" localSheetId="0" hidden="1">'таблица'!$A$8:$U$579</definedName>
    <definedName name="Z_EAF21343_CE05_48FC_8433_07D4420CFA95_.wvu.FilterData" localSheetId="0" hidden="1">'таблица'!$A$8:$H$579</definedName>
    <definedName name="Z_ED77C035_9291_409E_9799_0A786C7B56BD_.wvu.FilterData" localSheetId="0" hidden="1">'таблица'!$A$8:$U$577</definedName>
    <definedName name="Z_ED7A27C9_9F95_4F8F_8E1E_77647429AA9B_.wvu.FilterData" localSheetId="0" hidden="1">'таблица'!$A$8:$CL$579</definedName>
    <definedName name="Z_ED9287E2_D174_4756_8BDB_69A8A74D6652_.wvu.FilterData" localSheetId="0" hidden="1">'таблица'!$A$8:$CL$579</definedName>
    <definedName name="Z_EDA6A2FB_90F4_4D2C_9C70_9C64DD336DB6_.wvu.FilterData" localSheetId="0" hidden="1">'таблица'!$A$8:$H$579</definedName>
    <definedName name="Z_EE2E3C66_D689_421B_B829_2EB3938B671C_.wvu.FilterData" localSheetId="0" hidden="1">'таблица'!#REF!</definedName>
    <definedName name="Z_EEE5FE65_B539_42D1_A258_2353F8C54A59_.wvu.FilterData" localSheetId="0" hidden="1">'таблица'!$A$8:$U$579</definedName>
    <definedName name="Z_EF470714_FAF4_489B_8195_8AEA39AA91D9_.wvu.FilterData" localSheetId="0" hidden="1">'таблица'!$A$8:$U$579</definedName>
    <definedName name="Z_EFA67FF8_93D8_499C_9FD0_B7AA55F3752C_.wvu.FilterData" localSheetId="0" hidden="1">'таблица'!$A$8:$U$579</definedName>
    <definedName name="Z_EFBA40EB_09F5_4B35_975F_DEAD08474C90_.wvu.FilterData" localSheetId="0" hidden="1">'таблица'!$B$1:$K$743</definedName>
    <definedName name="Z_F04675DE_3979_4D9C_9C40_5C3D0925A90D_.wvu.FilterData" localSheetId="0" hidden="1">'таблица'!$A$8:$U$579</definedName>
    <definedName name="Z_F0969C41_FDDD_4F29_86CB_82D5DE5AE3EF_.wvu.FilterData" localSheetId="0" hidden="1">'таблица'!$A$8:$U$577</definedName>
    <definedName name="Z_F0C316C4_1A97_47AD_8C2F_72D15948ABE0_.wvu.FilterData" localSheetId="0" hidden="1">'таблица'!$A$8:$U$577</definedName>
    <definedName name="Z_F0C93F5E_1B44_4083_9FD9_3378204194B6_.wvu.FilterData" localSheetId="0" hidden="1">'таблица'!$A$8:$U$577</definedName>
    <definedName name="Z_F18A7D98_139C_424F_9459_380B745C409A_.wvu.FilterData" localSheetId="0" hidden="1">'таблица'!$A$8:$J$579</definedName>
    <definedName name="Z_F1CAC354_2243_48B3_AC6B_F4876493C755_.wvu.FilterData" localSheetId="0" hidden="1">'таблица'!$A$8:$U$579</definedName>
    <definedName name="Z_F23BB3AC_AFA6_4808_8573_0C09AEEC3E48_.wvu.FilterData" localSheetId="0" hidden="1">'таблица'!$A$8:$U$577</definedName>
    <definedName name="Z_F457D94E_B66B_49A2_8500_06B3D6AB5BD2_.wvu.FilterData" localSheetId="0" hidden="1">'таблица'!$A$8:$U$577</definedName>
    <definedName name="Z_F4FE7E9E_C5F8_4091_A04B_4FE74D0D8036_.wvu.FilterData" localSheetId="0" hidden="1">'таблица'!$A$8:$H$579</definedName>
    <definedName name="Z_F518344A_DA94_484F_9F8A_CA9EE25C6874_.wvu.FilterData" localSheetId="0" hidden="1">'таблица'!$A$8:$U$579</definedName>
    <definedName name="Z_F56C546D_6B09_43BB_B250_CA74CD4A6791_.wvu.FilterData" localSheetId="0" hidden="1">'таблица'!$A$8:$U$577</definedName>
    <definedName name="Z_F571BC33_BD76_4B41_A67E_1DB85C44C4D0_.wvu.FilterData" localSheetId="0" hidden="1">'таблица'!$A$8:$CL$579</definedName>
    <definedName name="Z_F59A4ED8_2193_42CF_9BCB_DA95BCD61004_.wvu.FilterData" localSheetId="0" hidden="1">'таблица'!$A$8:$U$577</definedName>
    <definedName name="Z_F5CF7A0C_76D0_463C_B0FB_7211C8AB59BB_.wvu.FilterData" localSheetId="0" hidden="1">'таблица'!$A$5:$M$577</definedName>
    <definedName name="Z_F6311408_ECA0_4521_9130_299C1B59BEB3_.wvu.FilterData" localSheetId="0" hidden="1">'таблица'!$A$8:$U$579</definedName>
    <definedName name="Z_F6896C5B_C058_4953_94E5_6C99DEC8C96A_.wvu.FilterData" localSheetId="0" hidden="1">'таблица'!$A$8:$U$579</definedName>
    <definedName name="Z_F6A8B73A_EA88_4353_9E0F_419D7AE2859C_.wvu.FilterData" localSheetId="0" hidden="1">'таблица'!$A$8:$CL$579</definedName>
    <definedName name="Z_F6C2056C_7AE5_4A50_8CD4_2146E30FAD74_.wvu.FilterData" localSheetId="0" hidden="1">'таблица'!$A$5:$H$579</definedName>
    <definedName name="Z_F71546C1_6A9D_4056_9445_4C2D0D5E8CE5_.wvu.FilterData" localSheetId="0" hidden="1">'таблица'!$A$8:$L$579</definedName>
    <definedName name="Z_F724CA3A_C2FA_4CE3_80A6_8065AB51D1E1_.wvu.FilterData" localSheetId="0" hidden="1">'таблица'!$A$8:$H$579</definedName>
    <definedName name="Z_F7CD393A_13E5_49F8_9300_1EF1F451544A_.wvu.FilterData" localSheetId="0" hidden="1">'таблица'!$A$8:$CL$579</definedName>
    <definedName name="Z_F7E3316E_1D3C_4154_B59A_AA71911997B7_.wvu.FilterData" localSheetId="0" hidden="1">'таблица'!$A$5:$H$579</definedName>
    <definedName name="Z_F801EF8B_5A08_4EFA_B23F_947FB7081D5E_.wvu.FilterData" localSheetId="0" hidden="1">'таблица'!$A$8:$U$579</definedName>
    <definedName name="Z_F9526669_46DF_4D95_8ED9_85A7E6252C5E_.wvu.FilterData" localSheetId="0" hidden="1">'таблица'!$A$8:$U$579</definedName>
    <definedName name="Z_F9DBE3D7_227A_48FE_AD65_3855A0997E1D_.wvu.FilterData" localSheetId="0" hidden="1">'таблица'!$A$8:$O$577</definedName>
    <definedName name="Z_FA1D0140_3496_42C0_8377_BB2A67CB2D66_.wvu.FilterData" localSheetId="0" hidden="1">'таблица'!$A$8:$U$577</definedName>
    <definedName name="Z_FA85EAFC_1378_43DC_B569_5BCF0D72BB39_.wvu.FilterData" localSheetId="0" hidden="1">'таблица'!$A$8:$U$577</definedName>
    <definedName name="Z_FB38BD2F_80EA_4288_AE6D_A26613C31595_.wvu.FilterData" localSheetId="0" hidden="1">'таблица'!$A$8:$U$579</definedName>
    <definedName name="Z_FBB788F6_BFD9_48D1_A3EF_564A8556F2D0_.wvu.FilterData" localSheetId="0" hidden="1">'таблица'!$A$8:$U$577</definedName>
    <definedName name="Z_FBDBDB27_5395_447B_B98F_93E6647C5EDC_.wvu.FilterData" localSheetId="0" hidden="1">'таблица'!$A$8:$U$577</definedName>
    <definedName name="Z_FC9C43A8_0660_414A_91BD_60E39910A9AA_.wvu.FilterData" localSheetId="0" hidden="1">'таблица'!$A$8:$U$579</definedName>
    <definedName name="Z_FD74A59B_0FE8_4E59_AFA4_B4A3E44E4224_.wvu.FilterData" localSheetId="0" hidden="1">'таблица'!$A$8:$CL$8</definedName>
    <definedName name="Z_FE198A32_55EF_47EC_8D7D_0EF903F6AE91_.wvu.FilterData" localSheetId="0" hidden="1">'таблица'!$A$8:$U$579</definedName>
    <definedName name="Z_FE2E13AD_C83F_4295_B00B_6155F4BACEDA_.wvu.FilterData" localSheetId="0" hidden="1">'таблица'!$A$8:$U$579</definedName>
    <definedName name="Z_FE5AE414_8272_4935_A61B_20233F3F2D1D_.wvu.FilterData" localSheetId="0" hidden="1">'таблица'!$A$8:$CL$579</definedName>
    <definedName name="Z_FE7A7AB6_9ED2_42E9_8664_64FE7EDF2974_.wvu.FilterData" localSheetId="0" hidden="1">'таблица'!$A$8:$H$579</definedName>
    <definedName name="Z_FEDD18F6_BC8F_4131_A3D1_5CF6EA9519AB_.wvu.FilterData" localSheetId="0" hidden="1">'таблица'!$A$8:$U$577</definedName>
    <definedName name="Z_FF37A85B_35E5_4DF0_B200_74FD6AE377D3_.wvu.PrintArea" localSheetId="0" hidden="1">'таблица'!$A$1:$U$665</definedName>
    <definedName name="Z_FFCDF451_3659_4FAE_820D_3F827A810BED_.wvu.FilterData" localSheetId="0" hidden="1">'таблица'!$A$8:$CL$579</definedName>
    <definedName name="Z_FFDD6916_EF3D_4914_8377_5CF162A790CA_.wvu.FilterData" localSheetId="0" hidden="1">'таблица'!$A$8:$CL$579</definedName>
    <definedName name="_xlnm.Print_Area" localSheetId="0">'таблица'!$A$1:$O$584</definedName>
  </definedNames>
  <calcPr fullCalcOnLoad="1"/>
</workbook>
</file>

<file path=xl/sharedStrings.xml><?xml version="1.0" encoding="utf-8"?>
<sst xmlns="http://schemas.openxmlformats.org/spreadsheetml/2006/main" count="2820" uniqueCount="728">
  <si>
    <t>КАЗАКОВА Тетяна Вікторівна</t>
  </si>
  <si>
    <t>КІСЕЛЬОВА Олена Василівна</t>
  </si>
  <si>
    <t>КОНЦЕВОЙ Ігор Олександрович</t>
  </si>
  <si>
    <t>КОПІЙКА Ігор Миколайович</t>
  </si>
  <si>
    <t>КРИЛЕНКО Володимир Ігоревич</t>
  </si>
  <si>
    <t>КАНТОР Сергій Анатолійович</t>
  </si>
  <si>
    <t xml:space="preserve">КАРЦЕВ В’ячеслав Миколайович </t>
  </si>
  <si>
    <t>КАРЦЕВ Сергій Миколайович</t>
  </si>
  <si>
    <t>КРІСЕНКО Олег Вікторович</t>
  </si>
  <si>
    <t>КУЧКАРОВА Світлана Сергіївна</t>
  </si>
  <si>
    <t>ІСАКОВ Сергій Михайлович</t>
  </si>
  <si>
    <t>ЛАЗУТА Катерина Юріївна</t>
  </si>
  <si>
    <t xml:space="preserve">Гімназії №2 на придбання меблів та будівельних матеріалів </t>
  </si>
  <si>
    <t>05.07.2016    06.07.2016</t>
  </si>
  <si>
    <t>23.06.2016; 29.06.2016</t>
  </si>
  <si>
    <t xml:space="preserve"> Згідно з  Положенням про витрачання коштів міського бюджету міста Миколаєва, які в 2016 році спрямовуються на виконання доручень виборців за пропозиціями міського голови та депутатів міської ради, затвердженого рішенням міської ради від  28.01.2016 № 2/26, обсяги зарезервованих коштів, щодо спрямування яких пропозиції не були надані, направляються на видатки житлово-комунального господарства за напрямами згідно з пропозицією департаменту житлово-комунального господарства Миколаївської міської ради </t>
  </si>
  <si>
    <t>07.07.2016        18.07.2016</t>
  </si>
  <si>
    <t>Першій українській гімназії на завершення поточного ремонту 3-х туалетів (вул.Нікольська,34)</t>
  </si>
  <si>
    <t xml:space="preserve">ЗОШ № 25 на придбання будівельних матеріалів </t>
  </si>
  <si>
    <t xml:space="preserve">"Академії дитячої творчості" на придбання спортивного інвентарю </t>
  </si>
  <si>
    <t>20.07.2016; 22.07.2016</t>
  </si>
  <si>
    <t>Адміністрації Заводського району для ремонту дитячих майданчиків та влаштування лавок (  лист на 82425 грн.)</t>
  </si>
  <si>
    <r>
      <t xml:space="preserve">КП "Центру захисту тварин" для придбання обладнання </t>
    </r>
    <r>
      <rPr>
        <sz val="14"/>
        <rFont val="Times New Roman"/>
        <family val="1"/>
      </rPr>
      <t xml:space="preserve"> для відлова  тварин </t>
    </r>
  </si>
  <si>
    <t>27.07.016</t>
  </si>
  <si>
    <t>25.07.2016;    27.07.2016</t>
  </si>
  <si>
    <t>Міському територіальному центру соціального обслуговування населення відділенню Інгульського району для придбання комп"ютерної техніки</t>
  </si>
  <si>
    <t>080300</t>
  </si>
  <si>
    <t>18.07.2016;  08.08.16</t>
  </si>
  <si>
    <t>ДЖКГ на виконання поточного ремонту даху будинку по вул.Лазурна,28А ( ОСББ "Будівельник" )</t>
  </si>
  <si>
    <t>ДЖКГ ЖКП "Бриз" для закупівлі матеріалів для ремонут дахів, козирків, каналізації та водопроводу будинків округу</t>
  </si>
  <si>
    <t>Адміністрація Центрального району для придбання та встановлення лавок</t>
  </si>
  <si>
    <t>Центральному стадіону на перетяжку меблів</t>
  </si>
  <si>
    <t xml:space="preserve">Центральному стадіону на придбання побутової техніки та спортивного інвентарю </t>
  </si>
  <si>
    <t xml:space="preserve">Адміністрації Інгульського району на придбання конструкцій для дитячих спортивних майданчиків </t>
  </si>
  <si>
    <t>04.08.2016; 17.08.2016</t>
  </si>
  <si>
    <t>17.08.</t>
  </si>
  <si>
    <t>27.07.2016; 17.08</t>
  </si>
  <si>
    <t>26.07.2016; 17.08</t>
  </si>
  <si>
    <t>Міському територіальному центру соціального обслуговування Заводського району на придбання комп"ютерів</t>
  </si>
  <si>
    <t>ЛАСУРІЯ Світлана Анатоліївна</t>
  </si>
  <si>
    <t>МАЛІКІН Олександр Володимирович</t>
  </si>
  <si>
    <t xml:space="preserve">МАНЗЮК Наталя Іванівна </t>
  </si>
  <si>
    <t>МОТУЗ Сергій Васильович</t>
  </si>
  <si>
    <t>МІШКУР Станіслав Сергійович</t>
  </si>
  <si>
    <t>ЛЄПІШЕВ Олексій Олександрович</t>
  </si>
  <si>
    <t>ОМЕЛЬЧУК Олександр Андрійович</t>
  </si>
  <si>
    <t>ПАНЧЕНКО Федір Борисович</t>
  </si>
  <si>
    <t>ПОНОМАРЬОВ Микола Васильович</t>
  </si>
  <si>
    <t>ПЕТРОВ Анатолій Георгійович</t>
  </si>
  <si>
    <t>РЄПІН Олександр Володимирович</t>
  </si>
  <si>
    <t>РИМАРЬ Євген Вікторович</t>
  </si>
  <si>
    <t>САДИКОВ Володимир Валерійович</t>
  </si>
  <si>
    <t>СОЛТИС Олег Петрович</t>
  </si>
  <si>
    <t>СІЧКО Дмитро Сергійович</t>
  </si>
  <si>
    <t>СУСЛОВА Тетяна Михайлівна</t>
  </si>
  <si>
    <t>ТАНАСЕВИЧ Зінаїда Миколаївна</t>
  </si>
  <si>
    <t>ТАНАСОВ Сергій Іванович</t>
  </si>
  <si>
    <t>ТАРАНОВА Світлана Володимирівна</t>
  </si>
  <si>
    <t>ФІЛЕВСЬКИЙ Ростислав Миколайович</t>
  </si>
  <si>
    <t>ШУЛЬГАЧ Сергій Володимирович</t>
  </si>
  <si>
    <t>ЯНКОВ В’ячеслав Станіславович</t>
  </si>
  <si>
    <t>ЯКОВЛЄВ Андрій Володимирович</t>
  </si>
  <si>
    <t xml:space="preserve">ДЯТЛОВ Ігор Сергійович </t>
  </si>
  <si>
    <t>ЗОШ № 43 ремонт підлоги у кабінеті 2-А класу</t>
  </si>
  <si>
    <t>Гімназія №4 (вул.Лазурна,48) на заміну вікон та дверей</t>
  </si>
  <si>
    <t>КП ДЄЗ "Океан" ДЖКГ на закупівлю ТМЦ та проведення поточного ремонту системи водопостачання житлового будинку за адресою6вул.Корабелів,12</t>
  </si>
  <si>
    <t>100101</t>
  </si>
  <si>
    <t>ДЮСШ №5 на придбання насосу для відкачки дощової води на стадіоні</t>
  </si>
  <si>
    <t>Будинку творчості дітей та юнацтва Інгульського району на придбання музичної апаратури</t>
  </si>
  <si>
    <t>ДЮСШ №3 для придбання спортивних матеріалів</t>
  </si>
  <si>
    <t>ЗОШ №28 для придбання лінолеуму</t>
  </si>
  <si>
    <t>ДЮСШ № 3 для придбання будівельних матеріалів</t>
  </si>
  <si>
    <t>ЗОШ № 53 для придбання ноутбуку для кабінету фізичної культури</t>
  </si>
  <si>
    <t>ДЖКГ для виготовлення ПКТ по встановленню теплових лічільників в будинках за адресами вул.Комсомольська №5,№7</t>
  </si>
  <si>
    <t>Управлінню соц.виплат і компенсацій Інгульського району ДПСЗН на придбання кондиціонерів</t>
  </si>
  <si>
    <t>ДНЗ №125 на заміну вікна в групове приміщення</t>
  </si>
  <si>
    <t>Управління освіти ММР</t>
  </si>
  <si>
    <t>070201</t>
  </si>
  <si>
    <t>070101</t>
  </si>
  <si>
    <t>070401</t>
  </si>
  <si>
    <t>ШВСМ для придбання мішеней та патронів</t>
  </si>
  <si>
    <t>ДЖКГ КП СКП "Гуртожиток" на придбання газової плити по вул.Космонавтів, 110 ,  кв.№№18,19,20,21</t>
  </si>
  <si>
    <t>ШВСМ відділенню стендової стрільби для придбання мішеней та патронів</t>
  </si>
  <si>
    <t>ЗОШ №42 для заміни вікон коридорів та рекреацій</t>
  </si>
  <si>
    <t>Управління охорони здоров'я ММР</t>
  </si>
  <si>
    <t>080101</t>
  </si>
  <si>
    <t>080203</t>
  </si>
  <si>
    <t>080800</t>
  </si>
  <si>
    <t xml:space="preserve">ЗОШ № 7 для заміни вікон </t>
  </si>
  <si>
    <t>ЗОШ № 19 для придбання та встановлення металопластикових вікон та дверей</t>
  </si>
  <si>
    <t>ДНЗ №10 для придбання дитячих 2-х ярусних дерев"яних ліжок</t>
  </si>
  <si>
    <t>100208</t>
  </si>
  <si>
    <t>ЦПМСД № 2 для придбання електроних вагів</t>
  </si>
  <si>
    <t>Управлінню соц.виплат і компенсацій Інгульського району ДПСЗН на придбання кондиціонерів та комп"ютерної техніки</t>
  </si>
  <si>
    <t>ЗОШ №50 для придбання вікон</t>
  </si>
  <si>
    <t>КЖЕП "Південь"ДЖКГ на придбання матеріалів</t>
  </si>
  <si>
    <t>ДНЗ №68 на заміну вікон у спортивної залі</t>
  </si>
  <si>
    <t>ЗОШ №53 для придбання мультимедійного обладнання</t>
  </si>
  <si>
    <t>Миколаївському муніціпальному колегіуму на придбання музичних інструментів</t>
  </si>
  <si>
    <t>ДНЗ №87 на утеплення стіни спальні та придбання електросковородки для харчоблоку</t>
  </si>
  <si>
    <t>ДЖКГ на проведення ремонту входу до підвалу, прибудови та встановлення дверей за адресою вул. Артілерійська,11,</t>
  </si>
  <si>
    <t>ДНЗ №118 на заміну вікон у спортивній залі</t>
  </si>
  <si>
    <t>Бібліотеці - філії №3 ЦМБС для дорослих ім.Кропивницького на придбання кафедри для читального залу</t>
  </si>
  <si>
    <t>ЦПМСД №5 на придбання оргтехніки та меблів</t>
  </si>
  <si>
    <t>130102</t>
  </si>
  <si>
    <t>ЗОШ № 44 для заміни вікон  в кабінеті фізики і лаборантській та в кімнаті заступника директора з орг.роботи</t>
  </si>
  <si>
    <t>Адміністрація Інгульського району ММР</t>
  </si>
  <si>
    <t>ДНЗ №52 на придбання та встановлення вікон</t>
  </si>
  <si>
    <t>Міському територіальному центру соціального обслуговування Інгульського району для придбання меблів, комп"ютерного обладнання та приладдя</t>
  </si>
  <si>
    <t>Управлінню соц.виплат і компенсацій Інгульського району ДПСЗН на потреби установи</t>
  </si>
  <si>
    <t>Дитяча художня школа для придбання учбових матеріалів</t>
  </si>
  <si>
    <t>Миколаївському юридичному ліцею для заміни вікон</t>
  </si>
  <si>
    <t>Дитяча музична школа №3 для придбання проектора та екрану</t>
  </si>
  <si>
    <t>ЦПМСД №2 для проведення поточного ремонту входу до  сімейної амбулаторії</t>
  </si>
  <si>
    <t>Управління у справах фізичної культури і спорту ММР</t>
  </si>
  <si>
    <t>130107</t>
  </si>
  <si>
    <t>130114</t>
  </si>
  <si>
    <t>ЗОШ № 53 для придбання комп"ютерної техніки</t>
  </si>
  <si>
    <t>ЗОШ №18 для придбання та встановлення обладнання для воркауту (турніків)на шкільному стадіоні</t>
  </si>
  <si>
    <t>ЗОШ №6 для придбання комп"ютеру в комп"ютерний клас</t>
  </si>
  <si>
    <t>Міському притулку для громадян похилого віку та інвалідів на поліпшення умов перебування громадян та укріплення матеріально-технічної бази</t>
  </si>
  <si>
    <t>Управлінню у справах сім"ї, дітей та молоді для сплати послуг з організації та проведення урочистого концерту до Дня Перемоги на території мкр.Намив біля ФОКу</t>
  </si>
  <si>
    <t>130110</t>
  </si>
  <si>
    <t>ЦПМСД №2 для придбання бесконтактного індікатора вимірювання внутрішньоочного тиску</t>
  </si>
  <si>
    <t xml:space="preserve"> 2210      3110</t>
  </si>
  <si>
    <t>Департамент житлово-комунального господарства ММР</t>
  </si>
  <si>
    <t>Управління з питань культури та охорони культурної спадщини ММР</t>
  </si>
  <si>
    <t>110205</t>
  </si>
  <si>
    <t>Міськвиконком на придбання кондиціонеру</t>
  </si>
  <si>
    <t xml:space="preserve">ДЮСШ № 3 для придбання будівельних матеріалів </t>
  </si>
  <si>
    <t>ДЮСШ № 3 придбання будівельних матеріалів</t>
  </si>
  <si>
    <t>Адміністрації Корабельного району ММР на заходи до дня захисту дітей, згідно розділу 7.8 програми "Молодь" на 2016-2018 років</t>
  </si>
  <si>
    <t>Виконавчий комітет Миколаївської міської ради</t>
  </si>
  <si>
    <t>091103</t>
  </si>
  <si>
    <t>Департамент праці та соціального захисту населення ММР</t>
  </si>
  <si>
    <t>091214</t>
  </si>
  <si>
    <t>Адміністрація Корабельного району ММР</t>
  </si>
  <si>
    <t>ЗОШ № 31 для придбання ноутбука для 3-а класу</t>
  </si>
  <si>
    <t>ЗОШ №31 для придбання 15 парт та 30 стільців для 3-б класу</t>
  </si>
  <si>
    <t>ДЖКГ ЖКП ММР "Бриз" для придбання будівельних матеріалів для приведення ремонту в першому під"їзді дому по вул.Лазурна,6-А</t>
  </si>
  <si>
    <t>Адміністрації Інгульського району на придбання обладнання дитячого майданчика для прибудинкової території за адресою :вул.Театральна(Васляєва) буд.51/1 (ЖЕК 15)</t>
  </si>
  <si>
    <t>ДЖКГ ЖКП "Південь" на придбання матеріалів для ремонту козирка та електричного щитка 4-го під"їзду будинку №28 по вул.Миколаївська</t>
  </si>
  <si>
    <t>ДЖКГ ЖКП "Зоря" на придбання сітки рабіца та іншого матеріаліу для встановлення огорожі буд.вул.28-Армії,12-А та придбання газу пропан</t>
  </si>
  <si>
    <t>ЗОШ № 25 для заміни віконних рам</t>
  </si>
  <si>
    <t>ДЖКГ ЖКП "Пілот" для фарбування малих архітектурних форм у дворах будинків по вул.Вокзальна, вул.Радужна, вул. Знаменська</t>
  </si>
  <si>
    <t>ДЖКГ ЖКП "Пілот" для ремонту під"їздів №№1,3,4  будинку по вул.Вокзальна, 59</t>
  </si>
  <si>
    <t>ДНЗ № 130 для встановлення металопластикових вікон в логопедичній групі</t>
  </si>
  <si>
    <t>ЗОШ №44 для придбання 5 кожаних футбольних м"ячів, 10 од. манішек та 50 од.фішек (тарілок) для гри в футбол</t>
  </si>
  <si>
    <t>ЗОШ №44 для ремонту кабінету 5-А класу</t>
  </si>
  <si>
    <t>СДЮШОР № 6 для ремонту та утеплення будівлі</t>
  </si>
  <si>
    <t>ДНЗ №79 для поліпшення матеріально-технічної бази, на встановлення перекриття дитячих веранд</t>
  </si>
  <si>
    <t>Міській лікарні №3 для поліпшення матеріально-технічної бази</t>
  </si>
  <si>
    <t>Міському центру соціальної реабілітації дітей-інвалідів для придбання дитячих меблів</t>
  </si>
  <si>
    <t>ШВСМ для придбання системи для очищення води</t>
  </si>
  <si>
    <t>ТОВ "Центральний 1" на придбання матеріалів (фарби та вапняної пасти) для проведення ремонту під"їздів багатоповерхових будинків за адресами: вул.6 Слободська 1, 7А; вул.Колодязна 3,3А,5,5А,5Б,7,13,13А,14,15,15А,16,17,17А,18,20,35,35А,37,39;  вул.Потьомкінська,147,149,153,155; пр.Центральний,152,152А,158,160,184,186; вул.2Екіпажна,3; вул.В.Морська,203; пл.Адміральська,2</t>
  </si>
  <si>
    <t>Управлінню сім"ї , дітей та  молоді для організації 10-го благодійного свята "Дитину захищає родина" в рамках святкування міжнародного Дня захисту дітей</t>
  </si>
  <si>
    <t>Дитячій поліклініці №4 на придбання  меблів (стільців, пеленаторів, банкеток)</t>
  </si>
  <si>
    <t>Миколаївській гімназії №2 та спеціалізованій школі №59 на придбання комп"ютерної техніки для кабінету інформатики</t>
  </si>
  <si>
    <t>ДНЗ №132 Корабельного району на покращення матеріально- технічної бази</t>
  </si>
  <si>
    <t>ЦПМСД № 7 на придбання двох водонагрівачів для сімейних амбулаторій №№3,4</t>
  </si>
  <si>
    <t>Будинку творчості дітей та юнацтва Інгульського району для оркестру "Дивоцвіт" на придбання музичного інструменту - домри</t>
  </si>
  <si>
    <t>Музичній школі №1для придбання матеріалу для пошиття сценічних костюмів</t>
  </si>
  <si>
    <t>ЗОШ №28 для придбання фарби</t>
  </si>
  <si>
    <t>ДНЗ №117 на встановлення металопластикових вікон у груповому приміщенні</t>
  </si>
  <si>
    <t>090412</t>
  </si>
  <si>
    <t xml:space="preserve">ДПСЗН для придбання комп"ютерної техніки </t>
  </si>
  <si>
    <t>2210, 3110</t>
  </si>
  <si>
    <t>ЦПМСД №6 - Амбулаторії №8 для придбання комп"ютеру</t>
  </si>
  <si>
    <t>ДЖКГ КП "Миколаївліфт" на ремонт ліфтового обладнання</t>
  </si>
  <si>
    <t>ЦПМСД №2 на придбання спірографу (оргтехніки)</t>
  </si>
  <si>
    <t>17.06.2016, 22.06.2016</t>
  </si>
  <si>
    <t>Миколаївському економічному ліцею №2 для придбання комп"ютерної техніки</t>
  </si>
  <si>
    <t xml:space="preserve">Міській дитячій лікарні №2 на придбання комп"ютерів для потреб лікарні та МФУ </t>
  </si>
  <si>
    <t>ЦПМСД №2 для поліпшення матеріально-технічної бази</t>
  </si>
  <si>
    <t>ЗОШ №25 на придбання комп"ютерної техніки (ноутбуку) в кабінет української мови та літератури</t>
  </si>
  <si>
    <t>Адміністрації Корабельного району на розробку проектно-кошторисної документації на будівництво водогону по вул.Відродження, що в Корабельному районі міста</t>
  </si>
  <si>
    <t>Гімназії №41 для придбання мультимедійного проектору</t>
  </si>
  <si>
    <t>Миколаївській спеціалізованій школі "Академія дитячої творчості" на придбання будівельних матеріалів для ремонту кабінету хімії</t>
  </si>
  <si>
    <t xml:space="preserve">ЛШМД для придбання медичного обладнання </t>
  </si>
  <si>
    <t>ЦМБ для дітей ім.Ш.Кобера та В.Хоменка - філії бібліотекі для дітей №5 для придбання будівельних матеріалів та проведення ремонтних робіт фасаду, оновлення вивески</t>
  </si>
  <si>
    <t>Міському центру соціальної реабілітації дітей-інвалідів для придбання оргтехніки</t>
  </si>
  <si>
    <t>Міському центру соціальної реабілітації дітей - інвалідів для придбання оргтехніки</t>
  </si>
  <si>
    <t>ЗОШ №44  для встановлення металопластикових вікон</t>
  </si>
  <si>
    <t>ЦПМСД №1 сімейній амбулаторії №1 для виготовлення жалюзі</t>
  </si>
  <si>
    <t>Будинку культури Кульбакіно для придбання баяня</t>
  </si>
  <si>
    <t>Бібліотеці - філії №3 для придбання меблів для користувачів</t>
  </si>
  <si>
    <t>ДНЗ №7 для придбання кондиціонеру та тонометру</t>
  </si>
  <si>
    <t>Управлінню соціальних виплат і компенсацій Інгульського району для придбання обладнання, жалюзі та меблів</t>
  </si>
  <si>
    <t>адміністрація Корабельного району ММР</t>
  </si>
  <si>
    <t>ЗОШ №61 для придбання металопластикових вікон та дверей</t>
  </si>
  <si>
    <t>ШВСМ для придбання спортивних човнів (каное)</t>
  </si>
  <si>
    <t>13.09.2016          07.10.2016</t>
  </si>
  <si>
    <t>ДЮСОК для придбання швертботу класу "Оптиміст"</t>
  </si>
  <si>
    <t>ЗОШ №33 для придбання водонагрівача (100 літрів)</t>
  </si>
  <si>
    <t>ЗОШ №29 для придбання підручників</t>
  </si>
  <si>
    <t>ЗОШ № 48 для поточного ремнту приміщення</t>
  </si>
  <si>
    <t>ЗОШ №14 на придбання лінолеуму</t>
  </si>
  <si>
    <t>Міській станції юних натуралістів на придбання комп"ютерів, звукових колонок до комп"ютерів,МФУ- пристрію, відеокамери</t>
  </si>
  <si>
    <t>ДНЗ № 138 "Малюк" для придбання шаф для дитячого одягу та двоярусних ліжок для малят.</t>
  </si>
  <si>
    <t>ЗОШ №19 для придбання комп"ютерів, меблів тощо для комп"ютерного класу</t>
  </si>
  <si>
    <t>ЗОШ №29 для придбання будівельних матеріалів, фарби тощо</t>
  </si>
  <si>
    <t>ДЮСШ №5 на придбання "Інвертора Патона ВДІ - 160 р"</t>
  </si>
  <si>
    <t>Управлінню соціальних виплат і компенсацій Корабельного району для придбання стелажів для архіва, металопластикових вікон</t>
  </si>
  <si>
    <t>Міському територіальному центру соціального обслуговування Корабельного району для придбання та встановлення металопластикових дверей</t>
  </si>
  <si>
    <t>Центру реінтеграції бездомних громадян для придбання деззасобів</t>
  </si>
  <si>
    <t>Міському притулку для громадян похилого віку та інвалідів на придбання продуктів харчування та ліків</t>
  </si>
  <si>
    <t>ДПСЗН відділенню Заводського району для придбання комп"ютерної техніки</t>
  </si>
  <si>
    <t>Організація та проведення фестивалю "Миколаїв- місто молоді", присвяченого Дню молоді</t>
  </si>
  <si>
    <t>150101</t>
  </si>
  <si>
    <t>Дитячій лікарні №2 для придбання кухоного обладнання</t>
  </si>
  <si>
    <t>Назва фракції</t>
  </si>
  <si>
    <t>"Опозіційний блок"</t>
  </si>
  <si>
    <t>"Об"єднання "Самопоміч"</t>
  </si>
  <si>
    <t>"Наш край"</t>
  </si>
  <si>
    <t>"Блок Петра Порошенка "Солідарність"</t>
  </si>
  <si>
    <t>ЗОШ № 32  на заміну вікон</t>
  </si>
  <si>
    <t>ЗОШ № 51 на заміну вікон</t>
  </si>
  <si>
    <t>110204</t>
  </si>
  <si>
    <t>110201</t>
  </si>
  <si>
    <t>091206</t>
  </si>
  <si>
    <t>ДНЗ № 52 на заміну вікон</t>
  </si>
  <si>
    <t>2210;3110</t>
  </si>
  <si>
    <t>ЗОШ №40 для заміни вікон</t>
  </si>
  <si>
    <t>ДЮСШ №5 для проведення ремонтних робот по підготовці спорткомплексу для тренувально-змагального періоду 2016-2017 навчальний рік</t>
  </si>
  <si>
    <t>ЗОШ №29 для придбання фотоапарату, радіосистеми, мікрофоної стійки(2 шт.) та тримачів для радіомікрофону (2 шт)</t>
  </si>
  <si>
    <t>Центру реінтеграції бездомних громадян на потреби</t>
  </si>
  <si>
    <t>Відділенню соціальної допомоги населенню Корабельного району міського територіального центру соціального обслуговування на придбання комп"ютеру</t>
  </si>
  <si>
    <t>ЗОШ №43 для придбання комп"ютеру  1-А класу</t>
  </si>
  <si>
    <t>Міському протитуберкульозному диспансеру для придбання оргтехніки</t>
  </si>
  <si>
    <t>Управлінню соцвиплат і компенсацій Центрального району для придбання комп"ютерної техніки</t>
  </si>
  <si>
    <t>Управлінню соцвиплат і компесацій Заводського району для придбання комп"ютерної техніки та матричних принтерів</t>
  </si>
  <si>
    <t>Центру реабілітації дітей-інвалідів для придбання дитячих меблів</t>
  </si>
  <si>
    <t>МВК для КП ТРК "Март"  на  висвітлення пленарних засідань сесій Миколаївської міської ради в прямому єфірі</t>
  </si>
  <si>
    <t>ДНЗ № 130 на придбання вікон</t>
  </si>
  <si>
    <t>ЗОШ №14 на придбання меблів у класси</t>
  </si>
  <si>
    <t>ЗОШ №19 для придбання комп"ютера</t>
  </si>
  <si>
    <t>ЗОШ №47 для придбання комп"ютеру</t>
  </si>
  <si>
    <t>010116</t>
  </si>
  <si>
    <t>Адміністрації Корабельного району для проведення робіт з санітарної очистки магістральних доріг Корабельного району</t>
  </si>
  <si>
    <t>ЗОШ № 1 для придбання вікон</t>
  </si>
  <si>
    <t>ЗОШ №48 каб.№321 для придбання шкільних меблів</t>
  </si>
  <si>
    <t>ЗОШ №48  для придбання будівельних матеріалів</t>
  </si>
  <si>
    <t>Міському центру реабілітації дітей-інвалідів "Цветік-семіцветік" для придбання килимового покриття для підлоги</t>
  </si>
  <si>
    <t>Міському притулку для громадян похилого віку та інвалідів (2 Набережна,1) для придбання меблів у кімнату відпочинку</t>
  </si>
  <si>
    <t>Територіальному центру соціального обслуговування населення Корабельного району для придбання комп"ютерної техніки</t>
  </si>
  <si>
    <t>Центр реінтеграції бездомних громадян  (вул.Круговая,47) для придбання деззасобів та прального порошка</t>
  </si>
  <si>
    <t>ДЖКГ ЖКП "Пілот" придбання матеріалів для фарбування малих архітектурних форм у дворах будинків по вул.Вокзальна, вул.Радужна, вул. Знаменська</t>
  </si>
  <si>
    <t>Бібліотеці-філії №18 ЦМБ ім.Кропивницького на покращення матеріально- технічної бази та розробку експозиції</t>
  </si>
  <si>
    <t>ЗОШ № 48 на заміну вікон в 2-Б класі (каб.№205)</t>
  </si>
  <si>
    <t>ДНЗ №1 на придбання радіосистеми та комплекту звукового обладнання</t>
  </si>
  <si>
    <t>ЗОШ №64 на придбання радіосистеми та комплекту звукового обладнання</t>
  </si>
  <si>
    <t>ДЖКГ для облаштування дорожки тротуарною плиткою у мкр.Північний</t>
  </si>
  <si>
    <t>ДЖКГ на житлово-комунальний фонд мкр.Північний</t>
  </si>
  <si>
    <t>адміністрація Центрального району ММР</t>
  </si>
  <si>
    <t>Адміністрація Центрального району ММР</t>
  </si>
  <si>
    <t>091204</t>
  </si>
  <si>
    <t>ДЖКГ КП СКП "Гуртожиток" на ремонт сходів до під"їзду будинку по вул.Айвазовського,7</t>
  </si>
  <si>
    <t>ДЖКГ КП СКП "Гуртожиток" на придбання будівельних матеріалів для ремонту козирків і під"їздів 1-3 будинку по вул.Металургів,26</t>
  </si>
  <si>
    <t>ДЖКГ ЖКП "Бріз" на ремонт під"їздів житлового будинку по вул.Генерала Карпенка,38</t>
  </si>
  <si>
    <t>ЗОШ № 19 на придбання комп"ютерів, меблів тощо для комп"ютерного класу</t>
  </si>
  <si>
    <t>Міському територіальному центру соціального обслуговування Інгульського району для придбання комп"ютеру</t>
  </si>
  <si>
    <t>ЗОШ №3 на придбання комп"ютерного обладнання</t>
  </si>
  <si>
    <t>ЗОШ № 53 на придбання музичного обладнання</t>
  </si>
  <si>
    <t>ЗОШ №53 на придбання спортивної форми та спортивних м"ячів</t>
  </si>
  <si>
    <t>ДЖКГ ТОВ ЖЕК "Забота" на придбання матеріалів  для поточного ремонту житлових будинків, електромережі, водних мереж та каналізацій</t>
  </si>
  <si>
    <t>ДЖКГ КП "Миколаївліфт" на експертизу ліфтового обладнання</t>
  </si>
  <si>
    <t>Адміністрації Центрального району для придбання та встановлення елементів обладнання дитячого майданчику в мкр.Тернівка</t>
  </si>
  <si>
    <t>КДЮСШ "Комунарівець"відділенню вітрильного спорту на придбання тренувального катеру RIB AMIGO 450</t>
  </si>
  <si>
    <t>Адміністрації Центрального району  на благоустрій дитячих майданчиків за адресами: вул.Лагерне Поле,5; вул.Адміральська,2 корп.7; вул.Мостобудівників,6,8; вул.Зарічна-Водна, вул.Чорноморська,6; вул.Нікольська,40; вул.Ламбертовського,37.</t>
  </si>
  <si>
    <r>
      <t xml:space="preserve">ДЖКГ ЖКП "Зоря" </t>
    </r>
    <r>
      <rPr>
        <sz val="14"/>
        <rFont val="Times New Roman"/>
        <family val="1"/>
      </rPr>
      <t xml:space="preserve"> на придбання матеріалів для ремонту козирків під"їздів будинку №26 по вул.Миколаївська</t>
    </r>
  </si>
  <si>
    <t>ДЮСШ -3 для придбання ноутбука</t>
  </si>
  <si>
    <t>ДЮСШ -3 для придбання кондиціонеру</t>
  </si>
  <si>
    <t>ДЮСШ -3 для придбання будівельних матеріалів</t>
  </si>
  <si>
    <t>Міському центру соціальної реабілітації дітей-інвалідів на придбання жалюзей</t>
  </si>
  <si>
    <t>Бібліотеці філії №10 на покращення матеріально-технічної бази (придбання настольних ігор для дитячої кімнати)</t>
  </si>
  <si>
    <t>ДЖКГ ММР на придбання матеріалів</t>
  </si>
  <si>
    <t>Управління у справах фізичної культури і спорту ММР для організації та проведення турніру з вуличного футболу "Виклик вулиць"</t>
  </si>
  <si>
    <t>ЦПМСД №2 для придбання оргтехніки</t>
  </si>
  <si>
    <t>ДПСЗН для надання матеріальної допомоги мешканцям міста Миколаєва</t>
  </si>
  <si>
    <t>ЗОШ №43 для придбання лінолеуму та фарби</t>
  </si>
  <si>
    <t>ЗОШ №14 для придбання шкільних меблів,спортивного інвентарю, аудіо-відео техніки</t>
  </si>
  <si>
    <t>Міській станції юних натуралістів на  поточний ремонт будівлі</t>
  </si>
  <si>
    <t>Дитячій музичній школі №3 на придбання лазерного принтеру та сканеру</t>
  </si>
  <si>
    <t>Дитячій художній школі  на ремонт підлоги учбової майстерні №10</t>
  </si>
  <si>
    <t>Міському терцентру соціального обслуговування Інгульського району для придбання монітору та комп"ютерного обладнання</t>
  </si>
  <si>
    <t>ДЖКГ ЖКП "Бриз" на придбання матеріалів для ремонту дахів, козирків, каналізації та водопроводу будинків округу</t>
  </si>
  <si>
    <t>ДЖКГ ЖКП "Бриз" на придбання матеріалів для ремонту під"їздів: вул.Лазурна№16-Б,1 під"їзд;№ 50,1-2 під"їзд; №50-А, 1-4 під"їзд; №36, 1-2 під"їзд; №42-В  1,2,3 під"їзди; №24, 1-2 під"їзд; №24-Б,1-2 під"їзд; №18-б,2 під"їзд; №34; № 36-А, 1-2 під"їзд.</t>
  </si>
  <si>
    <t>Управління у справах фізичної культури і спорту ММР для придбання спортивного інвентарю</t>
  </si>
  <si>
    <t>Пологовий будинок №2 на придбання реанімаційно-хірургічного монітору "ЮМ-300-Р"</t>
  </si>
  <si>
    <t>ДЖКГ ЖКП "Південь" на придбання матеріалів для ремонту під"їздів та покрівлі</t>
  </si>
  <si>
    <t>ЦПМСД №4 для придбання урн для сміття сімейній амбулаторії №4, мкр.Терновка</t>
  </si>
  <si>
    <t>ЗОШ №16 на поточний ремонт кабінетів №26,№31, №29, заміна підлоги придбання та укладення лінолеуму, плінтусу</t>
  </si>
  <si>
    <t>Терновському будинку культури на придбання радіомікрофону</t>
  </si>
  <si>
    <t>Адміністрації Центрального району на благоустрій мкр.Тернівка</t>
  </si>
  <si>
    <t>Адміністрації Центрального району для проведення поточного ремонту електромереж  мкр.Тернівка</t>
  </si>
  <si>
    <t>ЗОШ №16 для поточного ремонту кабінету №23</t>
  </si>
  <si>
    <t xml:space="preserve">ДЖКГ для встановлення воріт за адресою вул.Спаська,14 </t>
  </si>
  <si>
    <t xml:space="preserve">ДЖКГ для встановлення воріт за адресою вул.Чкалова,34 </t>
  </si>
  <si>
    <t>ДНЗ №68 на придбання обладнання для харчоблока</t>
  </si>
  <si>
    <t xml:space="preserve">ДЮСШ №1 на придбання радіоапаратури та батутної сітки для проведення змагань </t>
  </si>
  <si>
    <t>Адміністрація Заводського району ММР</t>
  </si>
  <si>
    <t>Миколаївській гімназії №3 на оснащення кабінету математики: придбання лінолеуму та мультимедійного проектору</t>
  </si>
  <si>
    <t>АдміністраціЯ Корабельного району ММР</t>
  </si>
  <si>
    <t>100203</t>
  </si>
  <si>
    <t>ДЖКГ ЖКП "Бриз"на придбання матеріалів для поточного ремонту дахів, козирків будинків округу</t>
  </si>
  <si>
    <t>ДЖКГ на придбання матеріалів (акваізол 2,5-ПЕ- 6 рулонів,ЕКО-ПЕ-4,0_ПБ-20 рулонів,для ремонту покрівлі над кв.№№69,70,71,72 житлового будинку по пров.Первомайському,63,2-й під"їзд</t>
  </si>
  <si>
    <t>ДЖКГ ЖКП "Південь" на придбання будівельних матеріалів</t>
  </si>
  <si>
    <t>ДЖКГ ЖКП "Південь" на придбання сантехнічних матеріалів</t>
  </si>
  <si>
    <t>ДЖКГ ЖКП "Південь" на придбання кровельних матеріалів</t>
  </si>
  <si>
    <t>Адміністрації Інгульського району для поточного ремонту та модернізації дитячого майданчику біля будинків №№85,87 по вул.4-а Повздовжня</t>
  </si>
  <si>
    <t>ДНЗ № 106 на поліпшення матеріально-технічної бази</t>
  </si>
  <si>
    <t>ДНЗ № 133 на поліпшення матеріально-технічної бази</t>
  </si>
  <si>
    <t>ЛШМД на придбання обладнання</t>
  </si>
  <si>
    <t>Міській лікарні №3 на придбання обладнання</t>
  </si>
  <si>
    <t>ДЖКГ ТОВ "Центральний-1" на поточний ремонт житлового фонду</t>
  </si>
  <si>
    <t>Адміністрації Центрального району на облаштування ігрового майданчика між житловими будинками за адресою пр. Героїв Сталінграда,79,81, облаштування дитячого ігрового майданчика біля житлового будинку за адресою пр.Героїв Сталінграда,12</t>
  </si>
  <si>
    <t>ДНЗ № 141 на придбання м"якого інвентарю</t>
  </si>
  <si>
    <t>ДЖКГ ТОВ "Соляні" на придбання матеріалів та обладнання</t>
  </si>
  <si>
    <t>ДНЗ №84 на придбання обладнання довгострокового користування (ліжок)</t>
  </si>
  <si>
    <t>ТОВ"Центральний-1" на поточний ремонт житлового фонду</t>
  </si>
  <si>
    <t>ЗОШ №17 на придбання комплекту парт</t>
  </si>
  <si>
    <t>Адміністрації Заводського району для придбання кондиціонеру</t>
  </si>
  <si>
    <t>ДЖКГ на капітальний ремонт прибудинкового тротуару за адресою вул.Карпенка,59-А,</t>
  </si>
  <si>
    <t>ДЖКГ на ремонт даху над кв.№7 будинку №4 по вул.Обсерваторній</t>
  </si>
  <si>
    <t>Міському притулку для громадян похилого віку на придбання сушильної машини для білизни</t>
  </si>
  <si>
    <t>ДЖКГ ЖКП "Бриз"на придбання матеріалів для ремонту водопроводу, каналізації будинків округу</t>
  </si>
  <si>
    <t>Миколаївському муніціпальному колегіуму для придбання меблів та звукового обладнання для актового залу</t>
  </si>
  <si>
    <t>ДЖКГ КП "Океан" на поточний ремонт житлового фонду</t>
  </si>
  <si>
    <t>ЗОШ №22 на придбання та встановлення вікон</t>
  </si>
  <si>
    <t>ДЖКГ на придбання малих архітектурних форм</t>
  </si>
  <si>
    <t>ДЖКГ на придбання матеріалів для ремонту покрівлі</t>
  </si>
  <si>
    <t>Міському територіальному центру обслуговування населення Центрального району на придбання пральної машини</t>
  </si>
  <si>
    <t>КП ТРК "Март"для проведення прямих телетрансляцій робочих засідань міської ради</t>
  </si>
  <si>
    <t>Бібліотеці-філії №21 ЦБС для дорослих  на придбання ноутбуку та іншої оргтехніки</t>
  </si>
  <si>
    <t>ДЖКГ для ремонту тротуару праворуч по вул.Севастопольській на відрізку від вул.Московської до вул Громадянської</t>
  </si>
  <si>
    <t>23.08.</t>
  </si>
  <si>
    <t>09.08.</t>
  </si>
  <si>
    <t>18,08,2016</t>
  </si>
  <si>
    <t>23,08,2016</t>
  </si>
  <si>
    <t>25.07.2016; 29.08.16</t>
  </si>
  <si>
    <t>16.08.2016; 29.08.16</t>
  </si>
  <si>
    <t>15.08.2016; 29.08.16</t>
  </si>
  <si>
    <t>26.07.2016; 25.08.16</t>
  </si>
  <si>
    <t>22.07.2016; 25.08.16</t>
  </si>
  <si>
    <t>22.07.2016; 17.08.2016, 01.09.2016</t>
  </si>
  <si>
    <t>11.08.</t>
  </si>
  <si>
    <t>11.08.2016, 24.08.2016</t>
  </si>
  <si>
    <t>16.08.2016, 21.08.2016</t>
  </si>
  <si>
    <t>17.08.2016; 29.08.16</t>
  </si>
  <si>
    <t>16.08.</t>
  </si>
  <si>
    <t>17.08.2016, 14.09.2016</t>
  </si>
  <si>
    <t>17.08.2016,      14.09.2016</t>
  </si>
  <si>
    <t>15.09.2016; 16.09.16</t>
  </si>
  <si>
    <t>13.09.2016; 19.09.2016</t>
  </si>
  <si>
    <t>10.08.2016   09.09.2016</t>
  </si>
  <si>
    <t>12.08.2016        13.09.2016</t>
  </si>
  <si>
    <t>27.07.2016           08.09.2016</t>
  </si>
  <si>
    <t>29.07.2016        14.09.2016</t>
  </si>
  <si>
    <t>17.08.2016  21.09.2016</t>
  </si>
  <si>
    <t>17.08.2016; 25.08.16; 20.09.16</t>
  </si>
  <si>
    <t>2210;     3110</t>
  </si>
  <si>
    <t>21.09.</t>
  </si>
  <si>
    <t>Академія дитячої творчості на придбання навчального інвентаря</t>
  </si>
  <si>
    <t>19.08.2016  25.08.2016    26.08.2016</t>
  </si>
  <si>
    <t>26,09,2016</t>
  </si>
  <si>
    <t>23.08.2016   29.08.2016</t>
  </si>
  <si>
    <t>17.08.2016  19.08.2016</t>
  </si>
  <si>
    <t>23.08.2016  29.09.2016</t>
  </si>
  <si>
    <t>28.07.2016    22.08.2016</t>
  </si>
  <si>
    <t>31.08.2016  25.08.2016</t>
  </si>
  <si>
    <t>17.08.2016  23.08.2016</t>
  </si>
  <si>
    <t>15.06.2016    16.06.2016</t>
  </si>
  <si>
    <t>27.07.2016   26.08.2016</t>
  </si>
  <si>
    <t>№774 від 08.07.2016</t>
  </si>
  <si>
    <t>08.09.2016 06.10.2016</t>
  </si>
  <si>
    <t>07.10..16</t>
  </si>
  <si>
    <t>22.08.2016; 30.09.16</t>
  </si>
  <si>
    <t>08.08.2016; 28.08.2016</t>
  </si>
  <si>
    <t xml:space="preserve">ДПСЗН на матеріальну допомогу </t>
  </si>
  <si>
    <t>ЗОШ № 6 на придбання комп"ютерної техніки</t>
  </si>
  <si>
    <t>Міській дитячій лікарні №2 на придбання холодильників для потреб лікарні</t>
  </si>
  <si>
    <t>ЗОШ № 4 на придбання шкільних меблів</t>
  </si>
  <si>
    <t>Міській лікарні №1 на придбання твердого інвентарю для кардіоревматологічного відділення</t>
  </si>
  <si>
    <t>ДЮСШОР з футболу для проведення учбово-тренувального процесу, виїздів команд на турніри, виїзд першого кола Чемпіонату України</t>
  </si>
  <si>
    <t>ЗОШ № 19 на придбання комп"ютерної техніки</t>
  </si>
  <si>
    <t>ЗОШ № 45 на ремонт приміщення з заміною вікон</t>
  </si>
  <si>
    <t>Міській дитячій поліклініці №3 на придбання оснащення масажного кабінету</t>
  </si>
  <si>
    <t>ДНЗ №123 на придбання дитячої постільної білизни</t>
  </si>
  <si>
    <t>ЗОШ №22 на придбання класної дошки</t>
  </si>
  <si>
    <t>ДНЗ №77 на придбання будівельних матеріалів</t>
  </si>
  <si>
    <t>ЗОШ №37 На придбання шкільних меблів</t>
  </si>
  <si>
    <t>ДНЗ №7 на придбання ноутбука</t>
  </si>
  <si>
    <t>Міській дитячій поліклініці №4 на придбання меблів (стільців, пеленаторів,банкеток)</t>
  </si>
  <si>
    <t>ЗОШ № 18 на придбання будівельних матеріалів для підвісної стелі</t>
  </si>
  <si>
    <t>Економічному ліцею №2 на придбання мультимедіа</t>
  </si>
  <si>
    <t>Філії №6 ЦМБС для дітей на придбання стільців для відділу масових заходів та творчого розвитку дітей</t>
  </si>
  <si>
    <t>ДНЗ №20 на придбання виробничих столів на харчоблок</t>
  </si>
  <si>
    <t>ЗОШ №34 на придбання мікрофону зі стійкою, стійку під мікрофон, п"ятиповерхневу шкільну дошку</t>
  </si>
  <si>
    <t>Міському територіальному центру соціального обслуговування відділенню Заводського району на придбання оргтехніки</t>
  </si>
  <si>
    <t>110502</t>
  </si>
  <si>
    <t>Дитячій бібліотеці №9 на придбання плазмового телевізору</t>
  </si>
  <si>
    <t>Біблітеці-філії №13 для дорослих на придбання лінолеуму,USB-панелі, фарби</t>
  </si>
  <si>
    <t>Біблітеці-філії №13 для дорослих на придбання кафедри та стільців для абонементу</t>
  </si>
  <si>
    <t>ЗОШ №12 на придбання проектору та ПКД стадіону</t>
  </si>
  <si>
    <t xml:space="preserve">Міському притулку для кромадян похилого віку та інвалідів </t>
  </si>
  <si>
    <t>ЗОШ №7 на придбання комп"ютерного класу</t>
  </si>
  <si>
    <t>ДПСЗН для надання матеріальної допомоги</t>
  </si>
  <si>
    <t>ДЖКГ ЖКП" Бриз" на заміну електрощитової буд.12-В по вул.Ген.Карпенка</t>
  </si>
  <si>
    <t>ДЖКГ ЖКП" Бриз"для поточного ремонту м"якої покрівлії буд.38 по вул.Ген.Карпенка (другий під"зд)</t>
  </si>
  <si>
    <t>Центру надання адміністративних послуг ММР для придбання та встановлення кондиціонеру у холі</t>
  </si>
  <si>
    <t>ЗОШ №22 для заміни вікон</t>
  </si>
  <si>
    <t>Міський дитячій поліклініці №4 на придбання холодильника у маніпуляційний кабінет</t>
  </si>
  <si>
    <t xml:space="preserve">Міський дитячій поліклініці №4 на придбання  виробів господарського призначення </t>
  </si>
  <si>
    <t>ЛШМД на поліпшення матеріально-технічної бази</t>
  </si>
  <si>
    <t>Гімназії №4  на заміну вікон в каб.№214</t>
  </si>
  <si>
    <t>ЗОШ №22 на заміну вікон</t>
  </si>
  <si>
    <t>ЗОШ № 17 на заміну вікон</t>
  </si>
  <si>
    <t>ЗОШ №6 на поліпшення матеріально-технічної бази</t>
  </si>
  <si>
    <t>ДПСЗН на надання матеріальної допомоги</t>
  </si>
  <si>
    <t>Міському центру реабілітації дітей-інвалідів на поліпшення матеріально-технічної бази</t>
  </si>
  <si>
    <t>Організації ветеранів Заводського району на придбання принтера</t>
  </si>
  <si>
    <t>Управлінню соціальних виплат і компенсацій Заводського району на придбання комп"ютерної техніки</t>
  </si>
  <si>
    <t>ДЖКГ ЖКП "Бриз" на придбання матеріалів для ремонту покрівлі буд.№20 по вул.Ген.Карпена</t>
  </si>
  <si>
    <t>ДЖКГ "ЛІСКІ-М" на ремонтвнутрішньобудинкової мережі холодного постачання буд.№53 по вул.Ген.Карпенка</t>
  </si>
  <si>
    <t>ДЖКГ ЖКП "Бриз" на придбання матеріалів для ремонту покрівлі буд.№28 по вул.Ген.Карпена</t>
  </si>
  <si>
    <t>ДЖКГ ЖКП "Бриз"  для ремонту 1-го під"їзду буд.№40 по вул.Ген.Карпена</t>
  </si>
  <si>
    <t>ДЖКГ ЖКП "Бриз" на придбання матеріалів для встановлення дверей у 2-му під"їзді буд.№32 по вул.Ген.Карпена</t>
  </si>
  <si>
    <t>ДЖКГ ЖКП "Бриз" на придбання матеріалів для ремонту покрівлі буд.№24 по вул.Ген.Карпена</t>
  </si>
  <si>
    <t xml:space="preserve">Міському притулку для громадян похилого віку та інвалідів на поліпшення умов перебування громадян </t>
  </si>
  <si>
    <t xml:space="preserve">100302         </t>
  </si>
  <si>
    <t>2210                              2240</t>
  </si>
  <si>
    <t>Міськвиконком</t>
  </si>
  <si>
    <t>Міському центру реабілітації дітей-інвалідів (Чигрина,13) на придбання жалюзей</t>
  </si>
  <si>
    <t>091209</t>
  </si>
  <si>
    <t>ДЖКГ ЖКП "Бриз"  для ремонту 6-го під"їзду буд.№28 по вул.Ген.Карпена</t>
  </si>
  <si>
    <t>ДЖКГ ЖКП "Бриз"  на придбання матеріалів для ремонту 2-го під"їзду буд.№42 по вул.Ген.Карпена</t>
  </si>
  <si>
    <t>ЗОШ №1  придбання планшетів в кількості 33 шт. для учнів 2-11 класів для забезпечення навчально-виховного процесу з предмету "Інформатика"</t>
  </si>
  <si>
    <t>Міській лікарні №3 на поліпщення матеріально-технічної бази</t>
  </si>
  <si>
    <t xml:space="preserve">ДПСЗН для надання матеріальної допомоги </t>
  </si>
  <si>
    <t>ДЖКГ ЖКП "Бриз"на придбання матеріалів для  ремонту під"їздів</t>
  </si>
  <si>
    <t>ЗОШ №19 на придбання комп"ютерної техніки</t>
  </si>
  <si>
    <t xml:space="preserve">ЗОШ №45 на придбання та встановлення вікон </t>
  </si>
  <si>
    <t>ЗОШ №47 на придбання комп"ютерної техніки</t>
  </si>
  <si>
    <t>ЛЩМД на придбання медичного обладнання</t>
  </si>
  <si>
    <t>ДЖКГ ЖКП "Південь" для ремонту під"їзду 1 будинку №74-А по вул.Космонавтів та придбання кар"єрного піску (12 тонн)</t>
  </si>
  <si>
    <t>ДПСЗН на придбання мультимедійної системи для демонстрації наочного матеріалу під час проведення реабілітаційних занять для міського центру соціальної реабілітації дітей-інвалідів за умовою використання  системи "PRO-ZORRO" на торгівельному майданчику "Держзакупівлі он-лайн"</t>
  </si>
  <si>
    <t>ДЖКГ ЖКП "Південь" на придбання та встановлення двох дитячих гірок за адресою вул.Миколаївська,38 та пр.Миру,23-А,23-Б</t>
  </si>
  <si>
    <t>ДЖКГ ТОВ ЖЕК "Забота"   для облаштування дитячих майданчиків будинків за адресою: вул.Чкалова,82,82-А,84</t>
  </si>
  <si>
    <t>ДЖКГ ТОВ ЖЕК "Забота"   для поточного ремонту під"їзду за адресою: вул.Адміральська,10</t>
  </si>
  <si>
    <t>Міському центру соціальної реабілітації дітей-інвалідів на придбання дитячих меблів</t>
  </si>
  <si>
    <t xml:space="preserve">ЗОШ №45 на заміну вікон </t>
  </si>
  <si>
    <t>ДЮСШ №3 на придбання спортивної форми</t>
  </si>
  <si>
    <t>ЗОШ №51 на придбання та встановлення вікон</t>
  </si>
  <si>
    <t>Дитячій художній школі (вул.Спаська,22) на  придбання фарби</t>
  </si>
  <si>
    <t>ДЮСШ-3 на придбання спортивної форми</t>
  </si>
  <si>
    <t>ДЮСШ -3 для придбання спортивної форми</t>
  </si>
  <si>
    <t>Бібліотеці-філії №21 ЦБС для дорослих  на придбання меблів та облаштування зони дозвілля для малюків</t>
  </si>
  <si>
    <t>ДЖКГ на благоустрій території мкр.Матвіївка</t>
  </si>
  <si>
    <t>Міській дитячій лікарні №2 на придбання матраців</t>
  </si>
  <si>
    <t>Міській дитячій поліклініці №4 на придбання меблів</t>
  </si>
  <si>
    <t>ДЖКГ,  концепція поетапного впорядкування благоустрою та транспортно-пішохідних зв"язків для житлового кварталу округу 46</t>
  </si>
  <si>
    <t>ЗОШ №3 на придбання комп"ютерної техніки згідно спеціфікації</t>
  </si>
  <si>
    <t>Міській дитячій поліклініці №4 на придбання виробів медичного призначення</t>
  </si>
  <si>
    <t>ЛШМД на придбання стерилізаційного обладнання</t>
  </si>
  <si>
    <t>ЛШМД на придбання хірургічного інструменту</t>
  </si>
  <si>
    <t>ЗОШ №11 для обладнання кабінету інформатики комп"ютерами</t>
  </si>
  <si>
    <t>ЗОШ №50 для заміни вікон</t>
  </si>
  <si>
    <t>ДПСЗН на придбання комп"ютеру</t>
  </si>
  <si>
    <t>ЗОШ №20 для заміни вікон</t>
  </si>
  <si>
    <t>Міському центру соціально- реабілітації дітей - інвалідів для придбання дезинфекційних засобів</t>
  </si>
  <si>
    <t>Головний розпорядник бюджетних коштів</t>
  </si>
  <si>
    <t>Дата проведення касових видатків</t>
  </si>
  <si>
    <t>№ п/п</t>
  </si>
  <si>
    <t>Дата фінансування</t>
  </si>
  <si>
    <t>КТКВК</t>
  </si>
  <si>
    <t xml:space="preserve">Призначення видатків згідно із пропозицією депутата  міської ради                                                                                         </t>
  </si>
  <si>
    <t>П.І.П-б депутата міської ради</t>
  </si>
  <si>
    <t xml:space="preserve">ВСЬОГО </t>
  </si>
  <si>
    <t>КЕКВ</t>
  </si>
  <si>
    <t>СЄНКЕВИЧ Олександр Федорович</t>
  </si>
  <si>
    <t>АНДРЕЙЧУК Владислав Юрійович</t>
  </si>
  <si>
    <t>БЕРНАЦЬКИЙ Олександр Вікторович</t>
  </si>
  <si>
    <t>БУРГАНЕНКО Олександр Іванович</t>
  </si>
  <si>
    <t>ВЕСЕЛОВСЬКА Лариса Ігорівна</t>
  </si>
  <si>
    <t>ГРОЗОВ Артем Анатолійович</t>
  </si>
  <si>
    <t>ГУСЄВ Олександр Сергійович</t>
  </si>
  <si>
    <t>АПАНАСЕНКО Вячеслав Володимирович</t>
  </si>
  <si>
    <t>ГОРБЕНКО Наталя Олексіївна</t>
  </si>
  <si>
    <t>ГОРБУРОВ Кирило Євгенович</t>
  </si>
  <si>
    <t>ГРИПАС Олег Володимирович</t>
  </si>
  <si>
    <t>ДЮМІН Анатолій Григорович</t>
  </si>
  <si>
    <t>ГРАНАТУРОВ Юрій Ісайович</t>
  </si>
  <si>
    <t>ЄНТІН Владислав Олегович</t>
  </si>
  <si>
    <t>ЄВТУШЕНКО Володимир Вікторович</t>
  </si>
  <si>
    <t>ЖАЙВОРОНОК Сергій Іванович</t>
  </si>
  <si>
    <t>ЖВАВИЙ Дмитро Костянтинович</t>
  </si>
  <si>
    <t>ЗОТКІН Павло Сергійович</t>
  </si>
  <si>
    <t>КАРТОШКІН Костянтин Едуардович</t>
  </si>
  <si>
    <t>06.10.2016; 19.10.16</t>
  </si>
  <si>
    <t>21.09.2016; 21.10.16</t>
  </si>
  <si>
    <t>13.09.2016; 06.10.2016; 19.10.16; 21.10.16</t>
  </si>
  <si>
    <t>06.10.2016; 21.10.16</t>
  </si>
  <si>
    <t>26.07.2016       12.10</t>
  </si>
  <si>
    <t>29.07.2016  18.10.2016</t>
  </si>
  <si>
    <t>10.06.2016    18.07.2016   16.09.2016   12.10.2016</t>
  </si>
  <si>
    <t>15.06.2016  20.07.2016  19.09.2016   18.10.2016</t>
  </si>
  <si>
    <t>2220; 3110</t>
  </si>
  <si>
    <t>ЗОШ №18 на ремонт стелі першого поверху та заміну освітлення</t>
  </si>
  <si>
    <t>08.09.2016, 16.09.2016</t>
  </si>
  <si>
    <t>17.08.16, 01.11.16</t>
  </si>
  <si>
    <t>05.09.2016  12.09.2016</t>
  </si>
  <si>
    <t>06.07.2016; 02.11.2016</t>
  </si>
  <si>
    <t>23.09.2016; 04.11.16</t>
  </si>
  <si>
    <t>13.09.2016; 20.10.16</t>
  </si>
  <si>
    <t>26.10.2016; 07.11.2016</t>
  </si>
  <si>
    <t>28.07.2016; 08.09.2016</t>
  </si>
  <si>
    <t>30.09.2016; 28.10.2016</t>
  </si>
  <si>
    <t>29.09.2016; 31.10.16</t>
  </si>
  <si>
    <t>30.09.2016; 28.10.16</t>
  </si>
  <si>
    <t>21.09.2016; 28.10.2016</t>
  </si>
  <si>
    <t>29.09.2016; 27.10.16</t>
  </si>
  <si>
    <t>ЗОШ №31 для придбання ноутбуку</t>
  </si>
  <si>
    <t>20.09.2016; 25.10.2016</t>
  </si>
  <si>
    <t>30.09.2016; 31.10.2016</t>
  </si>
  <si>
    <t>30.08.2016 , 02.11.2016</t>
  </si>
  <si>
    <t>16.09.2016,  23.09.2016,  04.11.2016</t>
  </si>
  <si>
    <t>07.10.2016, 02.11.2016</t>
  </si>
  <si>
    <t>13.07.2016; 08.11.2016</t>
  </si>
  <si>
    <t>26.08.2016; 08.11.2016</t>
  </si>
  <si>
    <t>10.10.2016,  24.10.2016,   04.11.2016</t>
  </si>
  <si>
    <t>03.11.2016; 17.11.2016</t>
  </si>
  <si>
    <t>07.11.2016; 10.11.2016; 15.11.16</t>
  </si>
  <si>
    <t>25.10.16; 23.11.16</t>
  </si>
  <si>
    <t xml:space="preserve">ЗОШ № 50  на поточний ремонт  приміщення з заміною металопластикових вікон                            </t>
  </si>
  <si>
    <t>ЗОШ №21 на придбання комп"ютерної техніки та музичної апартури</t>
  </si>
  <si>
    <t>ЗОШ №21 на придбання комп"ютерної техніки та музичної апаратури</t>
  </si>
  <si>
    <t>ЗОШ №23 на придбання комп"ютерної техніки та музичної апаратури</t>
  </si>
  <si>
    <t>09.08.2016, 15.11.2016</t>
  </si>
  <si>
    <t>19.08.2016, 23.11.2016</t>
  </si>
  <si>
    <t>13.09.2016,  16.09.2016; 20.09.16; 26.09.16; 11.10.16;  19.10.16; 25.11.16</t>
  </si>
  <si>
    <t>13.09.2016;16.09.2016;  20.09.2016 ; 11.10.16; 19.10.16; 25.11.16</t>
  </si>
  <si>
    <t>31.10.2016; 14.11.2016</t>
  </si>
  <si>
    <t>20.09.2016; 13.10.16;     19.10.16; 25.11.16</t>
  </si>
  <si>
    <t>13.09.2016; 20.09.16; 26.09.16;  11.10.2016; 13.10.16; 19.10.16;  25.11.16</t>
  </si>
  <si>
    <t>15.11.2016; 25.11.2016</t>
  </si>
  <si>
    <t>31.10.2016; 30.11.2016</t>
  </si>
  <si>
    <r>
      <t xml:space="preserve">ДЖКГ на поточний ремонт внутришньобудинкової мережі з холодного водопостачання житлового будинку по вул.Шосейна,46 </t>
    </r>
    <r>
      <rPr>
        <sz val="16"/>
        <rFont val="Times New Roman"/>
        <family val="1"/>
      </rPr>
      <t>(</t>
    </r>
    <r>
      <rPr>
        <sz val="14"/>
        <rFont val="Times New Roman"/>
        <family val="1"/>
      </rPr>
      <t>ОСББ "Фрунзе 46</t>
    </r>
    <r>
      <rPr>
        <b/>
        <sz val="16"/>
        <rFont val="Times New Roman"/>
        <family val="1"/>
      </rPr>
      <t>"</t>
    </r>
    <r>
      <rPr>
        <b/>
        <sz val="8"/>
        <rFont val="Times New Roman"/>
        <family val="1"/>
      </rPr>
      <t>)</t>
    </r>
  </si>
  <si>
    <r>
      <t xml:space="preserve">ДЖКГ на поточний ремонт  житлового будинку по вул.Шосейна,14 , заміна вікон на сходових клітинах 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ОСББ "Фрунзе 14")</t>
    </r>
  </si>
  <si>
    <t>07.06.2016  28.11.2016</t>
  </si>
  <si>
    <t>09.06.2016  30.11.2016</t>
  </si>
  <si>
    <t>17.08.2016   11.11.2016</t>
  </si>
  <si>
    <t xml:space="preserve">ДЖКГ на поточний ремонт  житлового будинку по вул.8 Березня,14а (ОСББ "8 Березня,14а"), заміна вікон на сходових клітинах </t>
  </si>
  <si>
    <t>22.11.2016; 25.11.2016; 08.12.2016</t>
  </si>
  <si>
    <t>22.07.2016; 17.08.2016; 19.08.16; 09.12.2016</t>
  </si>
  <si>
    <t>07.12.2016; 09.12.2016</t>
  </si>
  <si>
    <t>24.11.2016; 30.11.2016</t>
  </si>
  <si>
    <t>09.11.2016; 09.12.16</t>
  </si>
  <si>
    <t>02.09.2016; 10.10.16</t>
  </si>
  <si>
    <t>13.09.2016; 20.09.2016; 19.10.16; 12.12.16</t>
  </si>
  <si>
    <t>13.09.2016; 16.09.16; 20.09- 20.09.2016; 26.09.16; 11.10.16;   19.10.16; 12.12.2016</t>
  </si>
  <si>
    <t>18.11.2016;  14.12.2016</t>
  </si>
  <si>
    <t>21.07.2016; 15.12.16</t>
  </si>
  <si>
    <t>02.11.2016;   15.12.2016</t>
  </si>
  <si>
    <t>07.11.2016;  15.12.2016</t>
  </si>
  <si>
    <t>01.11.16, 02.11.16;  15.12.2016</t>
  </si>
  <si>
    <t>25.07.2016;      11.08.2016</t>
  </si>
  <si>
    <t>19.08.2016;    09.12.2016</t>
  </si>
  <si>
    <t>25.11.2016     24.11.2016    16.12.2016</t>
  </si>
  <si>
    <t>ДЖКГ на встановлення пандусів у житлових будинках за адресами: вул.Шосейна,4,10Б, вул.Лазурна,40, 42Б, вул.8Березня,12, вул.Крилова,46А, 12/4, вул.Колодязна,5, вул.Январьова,28,вул.Кобера,13Б, вул.Генерала Карпенка,47.</t>
  </si>
  <si>
    <t>ДЖКГ на поточний ремонт житлового будинку (заміна вікон на сходових клітинах) за адресою вул.Садова,16.</t>
  </si>
  <si>
    <t>01.12.2016; 15.12.16</t>
  </si>
  <si>
    <t>ДЖКГ на поточний ремонт житлового будинку (заміна вікон на сходових клітинах) за адресою вул.Леваневців,25/3.</t>
  </si>
  <si>
    <t>ДЖКГ на поточний ремонт житлового будинку (заміна вікон на сходових клітинах) за адресою вул.Чкалова,98А,98Б,84, та по вул.Потьомкінській,143А.</t>
  </si>
  <si>
    <t>26.07.2016; 15.12.16</t>
  </si>
  <si>
    <t>ДЮСШ "Комунаровець" на навчально-тренувальну роботу відділення бейсболу</t>
  </si>
  <si>
    <t>ДЮСШ №3 для придбання спортивного інвентаря</t>
  </si>
  <si>
    <t>30.11.2016; 08.12.2016; 16.12.2016</t>
  </si>
  <si>
    <t xml:space="preserve"> 26.09.16; 19.10.16;   28.10.16; 15.12.16</t>
  </si>
  <si>
    <t>29.09.2016; 28.10.16; 30.11.2016</t>
  </si>
  <si>
    <t>30.09.2016; 16.12.2016</t>
  </si>
  <si>
    <t>21.10.2016;     15.12.2016</t>
  </si>
  <si>
    <t>29,11,16</t>
  </si>
  <si>
    <t>28,11,16</t>
  </si>
  <si>
    <t>27.09.2016; 23.12.2016</t>
  </si>
  <si>
    <t>жовт</t>
  </si>
  <si>
    <t>02.12.2016; 23.12.2016</t>
  </si>
  <si>
    <t>04.08.2016,             14.09.2016; 12.10.2016; 25.10.16; 23.12.16</t>
  </si>
  <si>
    <t>07.11.2016; 23.12.2016</t>
  </si>
  <si>
    <t>13.09.2016; 06.10.16</t>
  </si>
  <si>
    <t>05.09.2016; 6.12.16</t>
  </si>
  <si>
    <t>14,.12.16; 23.12.2016</t>
  </si>
  <si>
    <t>09.11.2016; 23.12.2016</t>
  </si>
  <si>
    <t>25.11.2016; 22.12.2016</t>
  </si>
  <si>
    <t>08.11.2016; 09.11.2016; 23.12.2016</t>
  </si>
  <si>
    <t>14.11.2016; 23.12.2016</t>
  </si>
  <si>
    <t xml:space="preserve">09.11.2016; 23.12.2016 </t>
  </si>
  <si>
    <t>13.09.2016; 6.10.16</t>
  </si>
  <si>
    <t>29.09.2016; 28.10.16</t>
  </si>
  <si>
    <t>29.07.2016; 23.12.2016</t>
  </si>
  <si>
    <t>29.09.2016; 28.10.2016; 23.12.2016</t>
  </si>
  <si>
    <t>08.08.2016; 29.09.2016; 28.10.16 ; груд</t>
  </si>
  <si>
    <t>28.08.2016; 21.09.2016; 23.12.2016</t>
  </si>
  <si>
    <t>30.09.2016; 24.10.2016; 30.11.2016</t>
  </si>
  <si>
    <t>13.09.2016; 20.09.2016; 12.12.2016; 26.12.2016</t>
  </si>
  <si>
    <t>06.10.2016; 15.12.2016    26.12.2016</t>
  </si>
  <si>
    <t>22.08.2016  11.11.2016</t>
  </si>
  <si>
    <t>17.11.2016   29.11.2016</t>
  </si>
  <si>
    <t>19.08.2016; 23.12.16</t>
  </si>
  <si>
    <t>16.11.2016; 15.12.16</t>
  </si>
  <si>
    <t>22.08.2016; 29.12.16</t>
  </si>
  <si>
    <t>31.10.2016; 26.12.2016</t>
  </si>
  <si>
    <t>15.11.2016;      груд</t>
  </si>
  <si>
    <t>08.09.2016; 23.12.2016</t>
  </si>
  <si>
    <r>
      <t xml:space="preserve"> виконання  доручень виборців за пропозиціями</t>
    </r>
    <r>
      <rPr>
        <b/>
        <sz val="18"/>
        <color indexed="8"/>
        <rFont val="Arial Cyr"/>
        <family val="0"/>
      </rPr>
      <t xml:space="preserve"> міського голови</t>
    </r>
    <r>
      <rPr>
        <b/>
        <sz val="18"/>
        <color indexed="10"/>
        <rFont val="Arial Cyr"/>
        <family val="0"/>
      </rPr>
      <t xml:space="preserve"> </t>
    </r>
    <r>
      <rPr>
        <b/>
        <sz val="18"/>
        <rFont val="Arial Cyr"/>
        <family val="0"/>
      </rPr>
      <t xml:space="preserve"> та   депутатів міської ради </t>
    </r>
  </si>
  <si>
    <t>Неоплачені фінансові зобов"язання  одержувачів</t>
  </si>
  <si>
    <t>Кредиторська заборгованість на 01.01.2017</t>
  </si>
  <si>
    <r>
      <t xml:space="preserve">ЗОШ № 46  </t>
    </r>
    <r>
      <rPr>
        <sz val="14"/>
        <rFont val="Times New Roman"/>
        <family val="1"/>
      </rPr>
      <t xml:space="preserve">на поточний ремонт приміщення з заміною металопластикових вікон                           </t>
    </r>
  </si>
  <si>
    <r>
      <t xml:space="preserve">ЗОШ № 46  </t>
    </r>
    <r>
      <rPr>
        <sz val="14"/>
        <rFont val="Times New Roman"/>
        <family val="1"/>
      </rPr>
      <t xml:space="preserve">на поточний ремонт приміщення з заміною металопластикових вікон                              </t>
    </r>
  </si>
  <si>
    <t>31.10.2016; 28.12.16</t>
  </si>
  <si>
    <t>22.12.2016; 23.12.2016</t>
  </si>
  <si>
    <t xml:space="preserve">23.12.2016; </t>
  </si>
  <si>
    <t>15.12.2016; 26.12.2016</t>
  </si>
  <si>
    <t xml:space="preserve">ДЖКГ для придбання та встановлення дитячого майданчику по вул.2-я Воєнна,28 </t>
  </si>
  <si>
    <t>ЗОШ №12 для придбання лінолеуму, плитки та меблів</t>
  </si>
  <si>
    <t>ДЖКГ  ,ЖКП "Центральний-1" на поточний ремонт житлового фонду</t>
  </si>
  <si>
    <t>ДЖКГ  ЖКП"Центральний-1" на придбання та становлення вуличних лавок біля під"їздів по вул.Комсомольська№№ 3,5,5-А,№7, пр.Центральний №166</t>
  </si>
  <si>
    <t>ДЖКГ ЖКП "Центральний-1" на поточний ремонт житлового фонду</t>
  </si>
  <si>
    <t>ЦМБ ім.Ш.Кобера і В.Хоменка на придбання офісного обладнання і комп"ютерної гарнітури (пр.Центральний,173)</t>
  </si>
  <si>
    <t>ДЖКГ на вимощення  тротуарною плиткою частини покриття проїжджої частини по вул.Спаська,6</t>
  </si>
  <si>
    <t>ДНЗ № 92 для придбання меблів (ліжка, шаф для одягу)</t>
  </si>
  <si>
    <t>Адміністрація Центрального району для облаштування дитячого майданчику  за адресою  вул.Матросова, 75</t>
  </si>
  <si>
    <t>Адміністрації Центрального району для облаштування дитячого майданчику  за адресою вул.Одеське шосе,84; спортивного майданчику  за адресою вул.Крупської,5</t>
  </si>
  <si>
    <t xml:space="preserve">ЗОШ №19 на придбання та встановлення  металопластикових дверей та вікон </t>
  </si>
  <si>
    <t>ДЖКГ ЖКП "Південь" на виконання робіт з благоустрію</t>
  </si>
  <si>
    <t>ДЖКГ КП "Гуртожиток", вул.Радужна,36,5-й поверх, для придбання лінолеуму, дерев"яного плінтусу та кріплення</t>
  </si>
  <si>
    <t>ДЖКГ ЖКП "Пілот" для благоустрою прибудинкових територій по вул.Вокзальна, 59, вул. Знаменська,43 (придбання зелених насаджень)</t>
  </si>
  <si>
    <t xml:space="preserve">ДЖКГ ЖКП "Пілот" для ремонту під"їздів будинку по вул. Знаменська,43 </t>
  </si>
  <si>
    <t xml:space="preserve">ДЖКГ ЖКП "Пілот" для благоустрою прибудинкових територій по  вул. Знаменська,43 </t>
  </si>
  <si>
    <t>Будинку культури "Кульбакіно" для придбання  сценічних підвісних мікрофонів</t>
  </si>
  <si>
    <t>Дитяча школа мистецтв №2 (пр.Богоявленський) для виготовлення лаштунків</t>
  </si>
  <si>
    <t>Адміністрації Корабельного району для придбання 15 вуличних лавок мкр.Кульбакіно</t>
  </si>
  <si>
    <t>ДНЗ №127 для придбання сантехнічного обладнання (унітази, раковини, водопровідні змішувачі, піддони, душу та іншого обладнання)</t>
  </si>
  <si>
    <t>Будинку творчості дітей та юнацтва Інгульського району  кімнаті школяра для відновлення водопостачання в санвузлі</t>
  </si>
  <si>
    <t>ДЖКГ ЖКП "Південь" для придбання матеріалів для ремонту</t>
  </si>
  <si>
    <t>Для організації та проведення турніру з вуличного футболу до 227 річниці заснування міста Миколаєва</t>
  </si>
  <si>
    <t>ЦМБ для дітей ім.Ш.Кобера та В.Хоменка - філії №11 для придбання настольних ігор та розвиваючих іграшок</t>
  </si>
  <si>
    <t xml:space="preserve">Пологовому будинку №2 на придбання медичного обладнання, медикаментів </t>
  </si>
  <si>
    <t>ДЮСШ №6 на придбання та встановлення спортивного інвентарю</t>
  </si>
  <si>
    <t>ЦМБ для дітей ім.Ш.Кобера і В.Хоменка, бібліотеці-філії №10  для придбання ноутбуку</t>
  </si>
  <si>
    <t>ЦМБ для дітей ім.Ш.Кобера і В.Хоменка,бібліотеці-філії №3  для придбання стільців для читальної зали</t>
  </si>
  <si>
    <t>Дитячому центру позашкільної роботи Корабельного району на покращення матеріально-технічної бази, на придбання меблів</t>
  </si>
  <si>
    <t>ДПСЗН відділенню соціально-медичних послуг Корабельного району міського територіального центру соціального обслуговування на придбання металопластикових вікон</t>
  </si>
  <si>
    <t xml:space="preserve">ДЮСШ №5 на покращення матеріально-технічної бази </t>
  </si>
  <si>
    <t xml:space="preserve">ДЖКГ на ремонт покрівель, тротуарів та внутрішньоквартальних проїздів в межах округу №24 Корабельного р-ну </t>
  </si>
  <si>
    <t>ЦПМСД №1 - Амбулаторії №1 (Ингульського р-ну, Кульбакіно) на потреби</t>
  </si>
  <si>
    <t>Бібліотеці-філії №14 ЦБС для дорослих (Кульбакіно) на потреби</t>
  </si>
  <si>
    <t>На проведення святкових заходів</t>
  </si>
  <si>
    <t>Миколаївській спеціалізованій школі "Академія дитячої творчості" на проведення  ремонту та придбання обладнання для їдальні</t>
  </si>
  <si>
    <t>Міській лікарні №4 на ремонт системи водопостачання та каналізації</t>
  </si>
  <si>
    <t>Міській лікарні №3 на придбання медичного  та іншого обладнання</t>
  </si>
  <si>
    <t>Пологовому будинку №2 на придбання операційного столу</t>
  </si>
  <si>
    <t xml:space="preserve">ЗОШ №19 на придбання меблів </t>
  </si>
  <si>
    <t>ЗОШ №19 на металеві решітки</t>
  </si>
  <si>
    <t>ДНЗ №127 "Дубравушка", ст.группі "А" на поточний ремонт вентиляційних каналів</t>
  </si>
  <si>
    <t>Дитячій художній школі №1 на придбання лінолеуму</t>
  </si>
  <si>
    <t>ЦПМСД №2 на придбання дитячих електронних вагів</t>
  </si>
  <si>
    <t xml:space="preserve">ДНЗ № 47 для придбання спортивного обладнання </t>
  </si>
  <si>
    <t>Міській лікарні №3 для розвитку матеріально- технічної бази</t>
  </si>
  <si>
    <t>ЗОШ №18 для придбання та встановлення обладнання для воркауту (турніків) на шкільному стадіоні</t>
  </si>
  <si>
    <t>Дитячому центру позашкільної роботи Корабельного району для потреб</t>
  </si>
  <si>
    <t>Бібліотеці для дітей №5 ЦМБ ім.Ш.Кобера і В.Хоменка на покращення умов для безперешкодного доступу особам з обмеженими можливостями (заміна вхідних дверей, перебудова ганку для інвалідного візка)</t>
  </si>
  <si>
    <t>ДЖКГ( ТОВ " Ліски-М") на ремонт сходів до підвалу будинку по вул.Крилова,5-А, та заміну дерев"яних дверей на металеві</t>
  </si>
  <si>
    <t>ДЖКГ КП ДЕЗ "Океан" на ремонт козирка та встановлення металевих вхідних дверей 3-го під"їзду    житлового    будинку    по вул.Торгова,203-А  (Корабельний р-н)</t>
  </si>
  <si>
    <t>Придбання та встановлення баскетбольного щита у дворі житлового будинку по пр.Богоявленському,285 (Корабельний р-н)</t>
  </si>
  <si>
    <t>Адміністрації Центрального району на придбання вуличних лавок для округу 46</t>
  </si>
  <si>
    <t>Управлінню соц.виплат і компенсацій Інгульського району  на придбання кондиціонерів та оргтехніки</t>
  </si>
  <si>
    <t>Центру реінтеграції бездомних громадян для придбання продуктів харчування</t>
  </si>
  <si>
    <t>Дитячому юнацькому спортивному оздоровчому комплексу (вул.Заводська,1) для придбання байдарки-одиночки</t>
  </si>
  <si>
    <t>ШВСМ (вул. Інгульський спуск,4) для придбання байдарки-одиночки</t>
  </si>
  <si>
    <t>ЦПМСД №2 для придбання безконтактного індикатора вимірювання внутрішньоочного тиску</t>
  </si>
  <si>
    <t>Стадіон "Юність" на придбання пиломатеріалів для ремонту сидінь трибун</t>
  </si>
  <si>
    <t>Управлінню соціальних виплат і компенсацій на придбання комп"ютерної техніки та матричних принтерів</t>
  </si>
  <si>
    <t>Будинку дитячої та юнацької творчості Заводського р-ну  на придбання світильників з люмінісцентними лампами</t>
  </si>
  <si>
    <t>ДНЗ №48 на придбання пилесосу</t>
  </si>
  <si>
    <t>Миколаївській спеціалізованій школі містецтв і прикладних ремесел "Академії дитячої творчості" на придбання меблів для кабінету хімії</t>
  </si>
  <si>
    <t>Міській лікарні №3 на придбання довгострокового обладнання</t>
  </si>
  <si>
    <t>Управління соціальних виплат і компенсацій Заводського району для придбання комп"ютерної техніки та матричних принтерів</t>
  </si>
  <si>
    <t>СДЮШОР з футболу "Миколаїв" для виїзду команд на турніри</t>
  </si>
  <si>
    <t>ЗОШ №18 для придбання матеріалів для підвісної стелі</t>
  </si>
  <si>
    <t>ДНЗ №87 на утеплення стіни спальні та придбання електросковорідки для харчоблоку</t>
  </si>
  <si>
    <t xml:space="preserve">Міському притулку для громадян похилого віку та інвалідів </t>
  </si>
  <si>
    <t>СДЮШОР з велоспорту на придбання спеціальних велосипедних станків для тренування</t>
  </si>
  <si>
    <t>ДЖКГ на ремонт внутрішньоквартальних проїздів</t>
  </si>
  <si>
    <t>Адміністрації Центрального району на придбання елементів дитячого майданчику та його встановлення за адресою вул.3-я Слобідська,буд.24-26</t>
  </si>
  <si>
    <t>ДНЗ №131  для придбання  ліжок для малят</t>
  </si>
  <si>
    <t>Дитячій лікарні №2 для придбання кухонного обладнання</t>
  </si>
  <si>
    <t xml:space="preserve">Адміністрації Заводського району для ремонту дитячих майданчиків та влаштування лавок </t>
  </si>
  <si>
    <t>Адміністрації Заводського району для ремонту дитячих майданчиків та влаштування лавок</t>
  </si>
  <si>
    <t>ДНЗ №99 на  будівництво альтанки</t>
  </si>
  <si>
    <t xml:space="preserve">ЗОШ №16 для придбання комплекту меблів для кабінету№ 24 </t>
  </si>
  <si>
    <t>ЦПМСД №4 для придбання лавок для  сімейної амбулаторії №4, мкр.Терновка</t>
  </si>
  <si>
    <t>ДНЗ №141 на поточний ремонт веранди</t>
  </si>
  <si>
    <t>Адміністрації Центрального району для придбання та встановлення дитячих майданчиків за адресами:  вул.Верхня,68; вул.Перекопська,46; вул.Матвіївська,23/25.</t>
  </si>
  <si>
    <t>ДЖКГ для придбання та встановлення елементів дитячого майданчика по вул.Силікатна,281</t>
  </si>
  <si>
    <t xml:space="preserve">ДЖКГ для придбання та встановлення лавок та сміттєвих урн за адресами: вул.Силікатна,277; вул. Лісна,5/7 </t>
  </si>
  <si>
    <t>ДЖКГ на придбання бікроеласту для ремонту покрівлі над квартирою №33 житлового будинку по вул.Космонавтів,140Б</t>
  </si>
  <si>
    <t>ДЖКГ на закупівлю та ремонт приладу обліку теплової енергії житлового будинку по провулку Первомайскому,63</t>
  </si>
  <si>
    <t>Миколаївському муніціпальному колегіуму на потреби закладу</t>
  </si>
  <si>
    <t xml:space="preserve">ДЖКГ на обладнання приміщень для проведення зустрічей, семінарів і навчання </t>
  </si>
  <si>
    <t>Міській лікарні №1 для поліпшення матеріально-технічної бази</t>
  </si>
  <si>
    <t>ЗОШ № 27 для поточного ремонту міжповерхових сходів та заміну вікон</t>
  </si>
  <si>
    <t>ДЖКГ ЖКП "Бриз" на придбання матеріалів для ремонту водопроводу та каналізації будинків</t>
  </si>
  <si>
    <t>ДЖКГ ЖКП "Бриз" на придбання матеріалів для поточного ремонту покрівлі та козирків за адресами: вул.Лазурна,4-В, під"їзд 1; вул.Лазурна,2-Б,  під"їзд 2; вул.Озерна, 3, під"їзд 3; вул.Озерна,3-А, під"їзд 2;</t>
  </si>
  <si>
    <t>ДЖКГ ЖКП "Бриз" на придбання матеріалів для поточного ремонту покрівлі та козирків за адресами: вул.Лазурна,4-Г; вул.Лазурна,4,  під"їзд 1; вул.Лазурна,4-В, під"їзд 1; вул.Лазурна,6-Б, під"їзд 2;вул.Лазурна,6-А під"їзд 3; вул.Лазурна,18 під"їзд 1-4;вул.Озерна, 1-А, під"їзд 1; вул.Озерна, 17, під"їзд 2; вул.Озерна,31, під"їзд 4;</t>
  </si>
  <si>
    <t xml:space="preserve"> ДЖКГ на придбання обладнання для дитячих майданчиків за адресою пр.Центральний, 152,152А, вул.Колодязна 15-А,17; вул. Колодязна,17-А; вул.Колодязна 13,13-А,15; вул.пр.Центральний,160,158;</t>
  </si>
  <si>
    <t>Міському територіальному центру соціального обслуговування населення на придбання меблів</t>
  </si>
  <si>
    <t>Міському центру реабілітації дітей-інвалідів для придбання дитячих меблів</t>
  </si>
  <si>
    <t>ЗОШ №17 на поточний ремонт спортивного майданчику</t>
  </si>
  <si>
    <t>Управлінню соцвиплат Заводського району на придбання меблів для відвідувачів</t>
  </si>
  <si>
    <t>Адміністрації Заводського району на поточний ремонт дитячих ігрових майданчиків за адресою ЖДП №861-Б; ул.Шосейна,112; Залізничне селище,345; Залізничне селище,437.</t>
  </si>
  <si>
    <t>ЛШМД для придбання стерилізаційного обладнання за умови використання системи "PRO-ZORRO" на торгівельному майданчику "Держзакупівлі он-лайн"</t>
  </si>
  <si>
    <r>
      <t>ДЖКГ "Ліски-М" на ремонт внутрішньобудинкової мережі водопостачання</t>
    </r>
    <r>
      <rPr>
        <sz val="14"/>
        <rFont val="Times New Roman"/>
        <family val="1"/>
      </rPr>
      <t xml:space="preserve"> буд.№45 по вул.Ген.Карпенка</t>
    </r>
  </si>
  <si>
    <t xml:space="preserve">ЗОШ №25 для придбання комп"ютерів </t>
  </si>
  <si>
    <t xml:space="preserve">Загальна сума,грн. </t>
  </si>
  <si>
    <t xml:space="preserve">Включено до корегування міського бюджету </t>
  </si>
  <si>
    <t>Використано за 2016 р., грн.</t>
  </si>
  <si>
    <t>5</t>
  </si>
  <si>
    <t xml:space="preserve">                     Інформація про витрачання коштів міського бюджету міста Миколаєва, які в 2016 році  спрямовані на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</si>
</sst>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dd/mm/yy;@"/>
    <numFmt numFmtId="189" formatCode="0.000"/>
    <numFmt numFmtId="190" formatCode="#,##0.0"/>
    <numFmt numFmtId="191" formatCode="#,##0.00_р_."/>
    <numFmt numFmtId="192" formatCode="0.00000"/>
    <numFmt numFmtId="193" formatCode="#,##0.000"/>
    <numFmt numFmtId="194" formatCode="#,##0.0000"/>
    <numFmt numFmtId="195" formatCode="[$-422]d\ mmmm\ yyyy&quot; р.&quot;"/>
    <numFmt numFmtId="196" formatCode="mmm/yyyy"/>
    <numFmt numFmtId="197" formatCode="[$-F400]h:mm:ss\ AM/PM"/>
    <numFmt numFmtId="198" formatCode="dd\.mm\.yy;@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1"/>
    </font>
    <font>
      <b/>
      <i/>
      <sz val="16"/>
      <color indexed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name val="Arial Cyr"/>
      <family val="0"/>
    </font>
    <font>
      <b/>
      <sz val="18"/>
      <color indexed="8"/>
      <name val="Arial Cyr"/>
      <family val="0"/>
    </font>
    <font>
      <b/>
      <sz val="18"/>
      <color indexed="10"/>
      <name val="Arial Cyr"/>
      <family val="0"/>
    </font>
    <font>
      <b/>
      <u val="single"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b/>
      <i/>
      <sz val="1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4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2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vertical="center" wrapText="1"/>
    </xf>
    <xf numFmtId="0" fontId="15" fillId="30" borderId="10" xfId="0" applyFont="1" applyFill="1" applyBorder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right" vertical="top"/>
    </xf>
    <xf numFmtId="0" fontId="5" fillId="3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4" fillId="30" borderId="0" xfId="0" applyFont="1" applyFill="1" applyAlignment="1">
      <alignment/>
    </xf>
    <xf numFmtId="0" fontId="14" fillId="30" borderId="10" xfId="0" applyFont="1" applyFill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wrapText="1"/>
    </xf>
    <xf numFmtId="0" fontId="14" fillId="31" borderId="10" xfId="0" applyFont="1" applyFill="1" applyBorder="1" applyAlignment="1">
      <alignment vertical="center" wrapText="1"/>
    </xf>
    <xf numFmtId="0" fontId="14" fillId="31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right" vertical="center"/>
    </xf>
    <xf numFmtId="2" fontId="15" fillId="30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31" borderId="0" xfId="0" applyFont="1" applyFill="1" applyAlignment="1">
      <alignment/>
    </xf>
    <xf numFmtId="1" fontId="15" fillId="30" borderId="10" xfId="0" applyNumberFormat="1" applyFont="1" applyFill="1" applyBorder="1" applyAlignment="1">
      <alignment horizontal="right" vertical="center"/>
    </xf>
    <xf numFmtId="49" fontId="14" fillId="30" borderId="10" xfId="0" applyNumberFormat="1" applyFont="1" applyFill="1" applyBorder="1" applyAlignment="1">
      <alignment horizontal="right" vertical="center"/>
    </xf>
    <xf numFmtId="49" fontId="15" fillId="30" borderId="10" xfId="0" applyNumberFormat="1" applyFont="1" applyFill="1" applyBorder="1" applyAlignment="1">
      <alignment horizontal="right" vertical="center"/>
    </xf>
    <xf numFmtId="49" fontId="14" fillId="31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1" fontId="14" fillId="31" borderId="10" xfId="0" applyNumberFormat="1" applyFont="1" applyFill="1" applyBorder="1" applyAlignment="1">
      <alignment horizontal="right" vertical="center"/>
    </xf>
    <xf numFmtId="1" fontId="15" fillId="30" borderId="10" xfId="0" applyNumberFormat="1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horizontal="left" vertical="center" wrapText="1"/>
    </xf>
    <xf numFmtId="49" fontId="14" fillId="31" borderId="11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1" fontId="15" fillId="30" borderId="10" xfId="0" applyNumberFormat="1" applyFont="1" applyFill="1" applyBorder="1" applyAlignment="1">
      <alignment horizontal="center" vertical="center"/>
    </xf>
    <xf numFmtId="2" fontId="15" fillId="30" borderId="12" xfId="0" applyNumberFormat="1" applyFont="1" applyFill="1" applyBorder="1" applyAlignment="1">
      <alignment horizontal="center" vertical="center"/>
    </xf>
    <xf numFmtId="0" fontId="15" fillId="3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1" fontId="14" fillId="31" borderId="10" xfId="0" applyNumberFormat="1" applyFont="1" applyFill="1" applyBorder="1" applyAlignment="1">
      <alignment horizontal="right" vertical="center" wrapText="1"/>
    </xf>
    <xf numFmtId="188" fontId="17" fillId="0" borderId="12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Alignment="1">
      <alignment/>
    </xf>
    <xf numFmtId="188" fontId="18" fillId="0" borderId="0" xfId="0" applyNumberFormat="1" applyFont="1" applyFill="1" applyAlignment="1">
      <alignment/>
    </xf>
    <xf numFmtId="188" fontId="17" fillId="31" borderId="12" xfId="0" applyNumberFormat="1" applyFont="1" applyFill="1" applyBorder="1" applyAlignment="1">
      <alignment horizontal="right" vertical="center"/>
    </xf>
    <xf numFmtId="188" fontId="15" fillId="30" borderId="12" xfId="0" applyNumberFormat="1" applyFont="1" applyFill="1" applyBorder="1" applyAlignment="1">
      <alignment horizontal="right" vertical="center"/>
    </xf>
    <xf numFmtId="188" fontId="15" fillId="31" borderId="12" xfId="0" applyNumberFormat="1" applyFont="1" applyFill="1" applyBorder="1" applyAlignment="1">
      <alignment horizontal="right" vertical="center"/>
    </xf>
    <xf numFmtId="188" fontId="14" fillId="31" borderId="12" xfId="0" applyNumberFormat="1" applyFont="1" applyFill="1" applyBorder="1" applyAlignment="1">
      <alignment horizontal="right" vertical="center"/>
    </xf>
    <xf numFmtId="188" fontId="15" fillId="30" borderId="10" xfId="0" applyNumberFormat="1" applyFont="1" applyFill="1" applyBorder="1" applyAlignment="1">
      <alignment horizontal="right" vertical="center"/>
    </xf>
    <xf numFmtId="188" fontId="14" fillId="0" borderId="12" xfId="0" applyNumberFormat="1" applyFont="1" applyFill="1" applyBorder="1" applyAlignment="1">
      <alignment horizontal="right" vertical="center"/>
    </xf>
    <xf numFmtId="188" fontId="17" fillId="0" borderId="12" xfId="0" applyNumberFormat="1" applyFont="1" applyFill="1" applyBorder="1" applyAlignment="1">
      <alignment horizontal="center" vertical="center" wrapText="1"/>
    </xf>
    <xf numFmtId="4" fontId="15" fillId="30" borderId="1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vertical="top"/>
    </xf>
    <xf numFmtId="4" fontId="14" fillId="31" borderId="10" xfId="0" applyNumberFormat="1" applyFont="1" applyFill="1" applyBorder="1" applyAlignment="1">
      <alignment horizontal="right" vertical="center"/>
    </xf>
    <xf numFmtId="4" fontId="15" fillId="30" borderId="10" xfId="0" applyNumberFormat="1" applyFont="1" applyFill="1" applyBorder="1" applyAlignment="1">
      <alignment horizontal="right" vertical="center"/>
    </xf>
    <xf numFmtId="4" fontId="15" fillId="30" borderId="12" xfId="0" applyNumberFormat="1" applyFont="1" applyFill="1" applyBorder="1" applyAlignment="1">
      <alignment horizontal="right" vertical="center"/>
    </xf>
    <xf numFmtId="4" fontId="14" fillId="31" borderId="12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/>
    </xf>
    <xf numFmtId="4" fontId="4" fillId="32" borderId="0" xfId="0" applyNumberFormat="1" applyFont="1" applyFill="1" applyAlignment="1">
      <alignment vertical="top"/>
    </xf>
    <xf numFmtId="4" fontId="18" fillId="0" borderId="0" xfId="0" applyNumberFormat="1" applyFont="1" applyFill="1" applyAlignment="1">
      <alignment/>
    </xf>
    <xf numFmtId="4" fontId="14" fillId="33" borderId="12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17" fillId="31" borderId="10" xfId="0" applyNumberFormat="1" applyFont="1" applyFill="1" applyBorder="1" applyAlignment="1">
      <alignment horizontal="right" vertical="center"/>
    </xf>
    <xf numFmtId="4" fontId="17" fillId="31" borderId="12" xfId="0" applyNumberFormat="1" applyFont="1" applyFill="1" applyBorder="1" applyAlignment="1">
      <alignment horizontal="right" vertical="center"/>
    </xf>
    <xf numFmtId="4" fontId="15" fillId="31" borderId="12" xfId="0" applyNumberFormat="1" applyFont="1" applyFill="1" applyBorder="1" applyAlignment="1">
      <alignment horizontal="right" vertical="center"/>
    </xf>
    <xf numFmtId="4" fontId="14" fillId="32" borderId="12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vertical="top"/>
    </xf>
    <xf numFmtId="4" fontId="6" fillId="31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88" fontId="17" fillId="0" borderId="12" xfId="0" applyNumberFormat="1" applyFont="1" applyFill="1" applyBorder="1" applyAlignment="1">
      <alignment horizontal="right" vertical="center" wrapText="1"/>
    </xf>
    <xf numFmtId="0" fontId="16" fillId="31" borderId="10" xfId="0" applyFont="1" applyFill="1" applyBorder="1" applyAlignment="1">
      <alignment vertical="center" wrapText="1"/>
    </xf>
    <xf numFmtId="188" fontId="14" fillId="31" borderId="12" xfId="0" applyNumberFormat="1" applyFont="1" applyFill="1" applyBorder="1" applyAlignment="1">
      <alignment horizontal="right" vertical="center" wrapText="1"/>
    </xf>
    <xf numFmtId="188" fontId="17" fillId="31" borderId="12" xfId="0" applyNumberFormat="1" applyFont="1" applyFill="1" applyBorder="1" applyAlignment="1">
      <alignment horizontal="right" vertical="center" wrapText="1"/>
    </xf>
    <xf numFmtId="0" fontId="4" fillId="31" borderId="0" xfId="0" applyFont="1" applyFill="1" applyAlignment="1">
      <alignment horizontal="left"/>
    </xf>
    <xf numFmtId="4" fontId="4" fillId="31" borderId="0" xfId="0" applyNumberFormat="1" applyFont="1" applyFill="1" applyAlignment="1">
      <alignment/>
    </xf>
    <xf numFmtId="4" fontId="4" fillId="31" borderId="0" xfId="0" applyNumberFormat="1" applyFont="1" applyFill="1" applyAlignment="1">
      <alignment vertical="top"/>
    </xf>
    <xf numFmtId="0" fontId="17" fillId="31" borderId="0" xfId="0" applyFont="1" applyFill="1" applyAlignment="1">
      <alignment horizontal="center"/>
    </xf>
    <xf numFmtId="49" fontId="4" fillId="31" borderId="0" xfId="0" applyNumberFormat="1" applyFont="1" applyFill="1" applyAlignment="1">
      <alignment horizontal="right" vertical="top"/>
    </xf>
    <xf numFmtId="4" fontId="17" fillId="31" borderId="10" xfId="0" applyNumberFormat="1" applyFont="1" applyFill="1" applyBorder="1" applyAlignment="1">
      <alignment horizontal="center" vertical="center" wrapText="1"/>
    </xf>
    <xf numFmtId="4" fontId="17" fillId="31" borderId="12" xfId="0" applyNumberFormat="1" applyFont="1" applyFill="1" applyBorder="1" applyAlignment="1">
      <alignment horizontal="center" vertical="center" wrapText="1"/>
    </xf>
    <xf numFmtId="188" fontId="17" fillId="31" borderId="12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1" fontId="14" fillId="0" borderId="10" xfId="0" applyNumberFormat="1" applyFont="1" applyFill="1" applyBorder="1" applyAlignment="1">
      <alignment vertical="center"/>
    </xf>
    <xf numFmtId="1" fontId="14" fillId="31" borderId="10" xfId="0" applyNumberFormat="1" applyFont="1" applyFill="1" applyBorder="1" applyAlignment="1">
      <alignment vertical="center"/>
    </xf>
    <xf numFmtId="1" fontId="15" fillId="30" borderId="10" xfId="0" applyNumberFormat="1" applyFont="1" applyFill="1" applyBorder="1" applyAlignment="1">
      <alignment vertical="center"/>
    </xf>
    <xf numFmtId="1" fontId="14" fillId="30" borderId="1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5" fillId="30" borderId="12" xfId="0" applyNumberFormat="1" applyFont="1" applyFill="1" applyBorder="1" applyAlignment="1">
      <alignment vertical="center"/>
    </xf>
    <xf numFmtId="1" fontId="14" fillId="30" borderId="10" xfId="0" applyNumberFormat="1" applyFont="1" applyFill="1" applyBorder="1" applyAlignment="1">
      <alignment vertical="center" wrapText="1"/>
    </xf>
    <xf numFmtId="0" fontId="14" fillId="31" borderId="10" xfId="0" applyFont="1" applyFill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3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" fontId="4" fillId="31" borderId="0" xfId="0" applyNumberFormat="1" applyFont="1" applyFill="1" applyAlignment="1">
      <alignment vertical="top"/>
    </xf>
    <xf numFmtId="1" fontId="14" fillId="31" borderId="10" xfId="0" applyNumberFormat="1" applyFont="1" applyFill="1" applyBorder="1" applyAlignment="1">
      <alignment horizontal="center" vertical="center" wrapText="1"/>
    </xf>
    <xf numFmtId="0" fontId="17" fillId="30" borderId="12" xfId="0" applyFont="1" applyFill="1" applyBorder="1" applyAlignment="1">
      <alignment/>
    </xf>
    <xf numFmtId="0" fontId="17" fillId="31" borderId="12" xfId="0" applyFont="1" applyFill="1" applyBorder="1" applyAlignment="1">
      <alignment/>
    </xf>
    <xf numFmtId="14" fontId="17" fillId="0" borderId="12" xfId="0" applyNumberFormat="1" applyFont="1" applyFill="1" applyBorder="1" applyAlignment="1">
      <alignment/>
    </xf>
    <xf numFmtId="14" fontId="17" fillId="31" borderId="12" xfId="0" applyNumberFormat="1" applyFont="1" applyFill="1" applyBorder="1" applyAlignment="1">
      <alignment/>
    </xf>
    <xf numFmtId="14" fontId="17" fillId="0" borderId="12" xfId="0" applyNumberFormat="1" applyFont="1" applyFill="1" applyBorder="1" applyAlignment="1">
      <alignment vertical="center" wrapText="1"/>
    </xf>
    <xf numFmtId="14" fontId="14" fillId="31" borderId="12" xfId="0" applyNumberFormat="1" applyFont="1" applyFill="1" applyBorder="1" applyAlignment="1">
      <alignment horizontal="right" vertical="center"/>
    </xf>
    <xf numFmtId="14" fontId="17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17" fillId="0" borderId="12" xfId="0" applyNumberFormat="1" applyFont="1" applyFill="1" applyBorder="1" applyAlignment="1">
      <alignment horizontal="center" vertical="center"/>
    </xf>
    <xf numFmtId="14" fontId="17" fillId="31" borderId="12" xfId="0" applyNumberFormat="1" applyFont="1" applyFill="1" applyBorder="1" applyAlignment="1">
      <alignment vertical="center"/>
    </xf>
    <xf numFmtId="188" fontId="17" fillId="0" borderId="12" xfId="0" applyNumberFormat="1" applyFont="1" applyFill="1" applyBorder="1" applyAlignment="1">
      <alignment horizontal="left" vertical="center" wrapText="1"/>
    </xf>
    <xf numFmtId="14" fontId="17" fillId="31" borderId="12" xfId="0" applyNumberFormat="1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right" vertical="center"/>
    </xf>
    <xf numFmtId="14" fontId="17" fillId="31" borderId="12" xfId="0" applyNumberFormat="1" applyFont="1" applyFill="1" applyBorder="1" applyAlignment="1">
      <alignment horizontal="right"/>
    </xf>
    <xf numFmtId="14" fontId="17" fillId="31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31" borderId="0" xfId="0" applyFont="1" applyFill="1" applyAlignment="1">
      <alignment horizontal="right" vertical="center"/>
    </xf>
    <xf numFmtId="4" fontId="15" fillId="31" borderId="13" xfId="0" applyNumberFormat="1" applyFont="1" applyFill="1" applyBorder="1" applyAlignment="1">
      <alignment horizontal="right" vertical="center"/>
    </xf>
    <xf numFmtId="188" fontId="15" fillId="31" borderId="13" xfId="0" applyNumberFormat="1" applyFont="1" applyFill="1" applyBorder="1" applyAlignment="1">
      <alignment horizontal="right" vertical="center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top" wrapText="1" shrinkToFit="1"/>
    </xf>
    <xf numFmtId="0" fontId="0" fillId="31" borderId="0" xfId="0" applyFill="1" applyAlignment="1">
      <alignment horizontal="left" wrapText="1" shrinkToFit="1"/>
    </xf>
    <xf numFmtId="0" fontId="7" fillId="31" borderId="0" xfId="0" applyFont="1" applyFill="1" applyBorder="1" applyAlignment="1">
      <alignment horizontal="center" vertical="center" wrapText="1"/>
    </xf>
    <xf numFmtId="1" fontId="0" fillId="31" borderId="0" xfId="0" applyNumberFormat="1" applyFill="1" applyAlignment="1">
      <alignment wrapText="1" shrinkToFit="1"/>
    </xf>
    <xf numFmtId="4" fontId="0" fillId="31" borderId="0" xfId="0" applyNumberFormat="1" applyFill="1" applyAlignment="1">
      <alignment vertical="top" wrapText="1" shrinkToFit="1"/>
    </xf>
    <xf numFmtId="4" fontId="14" fillId="33" borderId="10" xfId="0" applyNumberFormat="1" applyFont="1" applyFill="1" applyBorder="1" applyAlignment="1">
      <alignment horizontal="right" vertical="center" wrapText="1"/>
    </xf>
    <xf numFmtId="4" fontId="14" fillId="33" borderId="12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top"/>
    </xf>
    <xf numFmtId="0" fontId="8" fillId="31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31" borderId="0" xfId="0" applyFont="1" applyFill="1" applyAlignment="1">
      <alignment horizontal="center"/>
    </xf>
    <xf numFmtId="14" fontId="17" fillId="31" borderId="12" xfId="0" applyNumberFormat="1" applyFont="1" applyFill="1" applyBorder="1" applyAlignment="1">
      <alignment horizontal="center" vertical="center"/>
    </xf>
    <xf numFmtId="14" fontId="17" fillId="31" borderId="12" xfId="0" applyNumberFormat="1" applyFont="1" applyFill="1" applyBorder="1" applyAlignment="1">
      <alignment vertical="center" wrapText="1"/>
    </xf>
    <xf numFmtId="0" fontId="0" fillId="31" borderId="0" xfId="0" applyFill="1" applyAlignment="1">
      <alignment horizontal="right" wrapText="1" shrinkToFit="1"/>
    </xf>
    <xf numFmtId="4" fontId="19" fillId="0" borderId="0" xfId="0" applyNumberFormat="1" applyFont="1" applyFill="1" applyAlignment="1">
      <alignment vertical="top"/>
    </xf>
    <xf numFmtId="188" fontId="4" fillId="0" borderId="0" xfId="0" applyNumberFormat="1" applyFont="1" applyFill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31" borderId="0" xfId="0" applyNumberFormat="1" applyFont="1" applyFill="1" applyAlignment="1">
      <alignment vertical="center"/>
    </xf>
    <xf numFmtId="14" fontId="17" fillId="0" borderId="10" xfId="0" applyNumberFormat="1" applyFont="1" applyBorder="1" applyAlignment="1">
      <alignment horizontal="right" vertical="center"/>
    </xf>
    <xf numFmtId="188" fontId="14" fillId="31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4" fillId="30" borderId="10" xfId="0" applyFont="1" applyFill="1" applyBorder="1" applyAlignment="1">
      <alignment horizontal="justify" vertical="center" wrapText="1"/>
    </xf>
    <xf numFmtId="188" fontId="17" fillId="30" borderId="12" xfId="0" applyNumberFormat="1" applyFont="1" applyFill="1" applyBorder="1" applyAlignment="1">
      <alignment horizontal="right" vertical="center" wrapText="1"/>
    </xf>
    <xf numFmtId="0" fontId="23" fillId="30" borderId="0" xfId="0" applyFont="1" applyFill="1" applyAlignment="1">
      <alignment wrapText="1"/>
    </xf>
    <xf numFmtId="0" fontId="23" fillId="30" borderId="10" xfId="0" applyFont="1" applyFill="1" applyBorder="1" applyAlignment="1">
      <alignment wrapText="1"/>
    </xf>
    <xf numFmtId="0" fontId="23" fillId="30" borderId="0" xfId="0" applyFont="1" applyFill="1" applyAlignment="1">
      <alignment horizontal="left" wrapText="1"/>
    </xf>
    <xf numFmtId="0" fontId="8" fillId="30" borderId="12" xfId="0" applyFont="1" applyFill="1" applyBorder="1" applyAlignment="1">
      <alignment horizontal="center" vertical="center"/>
    </xf>
    <xf numFmtId="0" fontId="15" fillId="30" borderId="15" xfId="0" applyFont="1" applyFill="1" applyBorder="1" applyAlignment="1">
      <alignment vertical="center" wrapText="1"/>
    </xf>
    <xf numFmtId="0" fontId="8" fillId="31" borderId="12" xfId="0" applyFont="1" applyFill="1" applyBorder="1" applyAlignment="1">
      <alignment horizontal="center" vertical="center"/>
    </xf>
    <xf numFmtId="0" fontId="14" fillId="31" borderId="15" xfId="0" applyFont="1" applyFill="1" applyBorder="1" applyAlignment="1">
      <alignment vertical="center" wrapText="1"/>
    </xf>
    <xf numFmtId="0" fontId="23" fillId="30" borderId="11" xfId="0" applyFont="1" applyFill="1" applyBorder="1" applyAlignment="1">
      <alignment wrapText="1"/>
    </xf>
    <xf numFmtId="0" fontId="14" fillId="31" borderId="15" xfId="0" applyFont="1" applyFill="1" applyBorder="1" applyAlignment="1">
      <alignment horizontal="left" vertical="center" wrapText="1"/>
    </xf>
    <xf numFmtId="0" fontId="15" fillId="30" borderId="15" xfId="0" applyFont="1" applyFill="1" applyBorder="1" applyAlignment="1">
      <alignment horizontal="left" vertical="center" wrapText="1"/>
    </xf>
    <xf numFmtId="0" fontId="23" fillId="30" borderId="10" xfId="0" applyFont="1" applyFill="1" applyBorder="1" applyAlignment="1">
      <alignment vertical="top" wrapText="1"/>
    </xf>
    <xf numFmtId="0" fontId="23" fillId="3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30" borderId="15" xfId="0" applyFont="1" applyFill="1" applyBorder="1" applyAlignment="1">
      <alignment horizontal="left" vertical="center" wrapText="1"/>
    </xf>
    <xf numFmtId="0" fontId="14" fillId="30" borderId="15" xfId="0" applyFont="1" applyFill="1" applyBorder="1" applyAlignment="1">
      <alignment vertical="center" wrapText="1"/>
    </xf>
    <xf numFmtId="49" fontId="17" fillId="30" borderId="10" xfId="0" applyNumberFormat="1" applyFont="1" applyFill="1" applyBorder="1" applyAlignment="1">
      <alignment horizontal="right" vertical="center" wrapText="1"/>
    </xf>
    <xf numFmtId="188" fontId="17" fillId="30" borderId="12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justify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top" wrapText="1"/>
    </xf>
    <xf numFmtId="1" fontId="15" fillId="30" borderId="11" xfId="0" applyNumberFormat="1" applyFont="1" applyFill="1" applyBorder="1" applyAlignment="1">
      <alignment horizontal="right" vertical="center"/>
    </xf>
    <xf numFmtId="1" fontId="15" fillId="30" borderId="11" xfId="0" applyNumberFormat="1" applyFont="1" applyFill="1" applyBorder="1" applyAlignment="1">
      <alignment vertical="center"/>
    </xf>
    <xf numFmtId="1" fontId="14" fillId="30" borderId="10" xfId="0" applyNumberFormat="1" applyFont="1" applyFill="1" applyBorder="1" applyAlignment="1">
      <alignment horizontal="right" vertical="center" wrapText="1"/>
    </xf>
    <xf numFmtId="1" fontId="14" fillId="30" borderId="10" xfId="0" applyNumberFormat="1" applyFont="1" applyFill="1" applyBorder="1" applyAlignment="1">
      <alignment vertical="center"/>
    </xf>
    <xf numFmtId="188" fontId="14" fillId="30" borderId="12" xfId="0" applyNumberFormat="1" applyFont="1" applyFill="1" applyBorder="1" applyAlignment="1">
      <alignment horizontal="right" vertical="center"/>
    </xf>
    <xf numFmtId="188" fontId="17" fillId="30" borderId="12" xfId="0" applyNumberFormat="1" applyFont="1" applyFill="1" applyBorder="1" applyAlignment="1">
      <alignment horizontal="center" vertical="center" wrapText="1"/>
    </xf>
    <xf numFmtId="0" fontId="14" fillId="31" borderId="15" xfId="0" applyFont="1" applyFill="1" applyBorder="1" applyAlignment="1">
      <alignment vertical="top" wrapText="1"/>
    </xf>
    <xf numFmtId="188" fontId="9" fillId="30" borderId="12" xfId="0" applyNumberFormat="1" applyFont="1" applyFill="1" applyBorder="1" applyAlignment="1">
      <alignment horizontal="right" vertical="center"/>
    </xf>
    <xf numFmtId="2" fontId="15" fillId="3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 vertical="top" wrapText="1"/>
    </xf>
    <xf numFmtId="0" fontId="16" fillId="31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/>
    </xf>
    <xf numFmtId="0" fontId="14" fillId="31" borderId="17" xfId="0" applyFont="1" applyFill="1" applyBorder="1" applyAlignment="1">
      <alignment horizontal="left" vertical="center" wrapText="1"/>
    </xf>
    <xf numFmtId="0" fontId="14" fillId="31" borderId="10" xfId="0" applyNumberFormat="1" applyFont="1" applyFill="1" applyBorder="1" applyAlignment="1">
      <alignment horizontal="center" vertical="center" wrapText="1"/>
    </xf>
    <xf numFmtId="0" fontId="14" fillId="31" borderId="16" xfId="0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center" vertical="center" wrapText="1"/>
    </xf>
    <xf numFmtId="1" fontId="14" fillId="31" borderId="11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0" borderId="20" xfId="0" applyFont="1" applyBorder="1" applyAlignment="1">
      <alignment vertical="top" wrapText="1"/>
    </xf>
    <xf numFmtId="0" fontId="14" fillId="31" borderId="20" xfId="0" applyFont="1" applyFill="1" applyBorder="1" applyAlignment="1">
      <alignment vertical="center" wrapText="1"/>
    </xf>
    <xf numFmtId="0" fontId="14" fillId="30" borderId="20" xfId="0" applyFont="1" applyFill="1" applyBorder="1" applyAlignment="1">
      <alignment vertical="center" wrapText="1"/>
    </xf>
    <xf numFmtId="0" fontId="14" fillId="30" borderId="20" xfId="0" applyFont="1" applyFill="1" applyBorder="1" applyAlignment="1">
      <alignment vertical="top" wrapText="1"/>
    </xf>
    <xf numFmtId="1" fontId="14" fillId="31" borderId="11" xfId="0" applyNumberFormat="1" applyFont="1" applyFill="1" applyBorder="1" applyAlignment="1">
      <alignment vertical="center"/>
    </xf>
    <xf numFmtId="1" fontId="14" fillId="31" borderId="12" xfId="0" applyNumberFormat="1" applyFont="1" applyFill="1" applyBorder="1" applyAlignment="1">
      <alignment vertical="center"/>
    </xf>
    <xf numFmtId="4" fontId="15" fillId="3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" fontId="14" fillId="31" borderId="10" xfId="0" applyNumberFormat="1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center" vertical="center"/>
    </xf>
    <xf numFmtId="4" fontId="14" fillId="31" borderId="12" xfId="0" applyNumberFormat="1" applyFont="1" applyFill="1" applyBorder="1" applyAlignment="1">
      <alignment horizontal="left" vertical="center"/>
    </xf>
    <xf numFmtId="0" fontId="16" fillId="31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vertical="center" wrapText="1"/>
    </xf>
    <xf numFmtId="49" fontId="14" fillId="31" borderId="10" xfId="0" applyNumberFormat="1" applyFont="1" applyFill="1" applyBorder="1" applyAlignment="1">
      <alignment horizontal="center" vertical="center"/>
    </xf>
    <xf numFmtId="0" fontId="16" fillId="31" borderId="10" xfId="0" applyFont="1" applyFill="1" applyBorder="1" applyAlignment="1">
      <alignment horizontal="left" wrapText="1"/>
    </xf>
    <xf numFmtId="0" fontId="16" fillId="31" borderId="10" xfId="0" applyFont="1" applyFill="1" applyBorder="1" applyAlignment="1">
      <alignment wrapText="1"/>
    </xf>
    <xf numFmtId="0" fontId="14" fillId="31" borderId="10" xfId="0" applyFont="1" applyFill="1" applyBorder="1" applyAlignment="1">
      <alignment horizontal="justify" vertical="center" wrapText="1"/>
    </xf>
    <xf numFmtId="0" fontId="14" fillId="31" borderId="15" xfId="0" applyFont="1" applyFill="1" applyBorder="1" applyAlignment="1">
      <alignment horizontal="justify" vertical="center" wrapText="1"/>
    </xf>
    <xf numFmtId="0" fontId="16" fillId="31" borderId="15" xfId="0" applyFont="1" applyFill="1" applyBorder="1" applyAlignment="1">
      <alignment horizontal="left" vertical="top" wrapText="1"/>
    </xf>
    <xf numFmtId="0" fontId="16" fillId="31" borderId="16" xfId="0" applyFont="1" applyFill="1" applyBorder="1" applyAlignment="1">
      <alignment vertical="top" wrapText="1"/>
    </xf>
    <xf numFmtId="0" fontId="14" fillId="31" borderId="15" xfId="0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left" vertical="center" wrapText="1" shrinkToFit="1"/>
    </xf>
    <xf numFmtId="0" fontId="16" fillId="31" borderId="10" xfId="0" applyFont="1" applyFill="1" applyBorder="1" applyAlignment="1">
      <alignment vertical="top" wrapText="1"/>
    </xf>
    <xf numFmtId="0" fontId="16" fillId="31" borderId="16" xfId="0" applyFont="1" applyFill="1" applyBorder="1" applyAlignment="1">
      <alignment vertical="top" wrapText="1"/>
    </xf>
    <xf numFmtId="0" fontId="14" fillId="31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4" fillId="31" borderId="11" xfId="0" applyFont="1" applyFill="1" applyBorder="1" applyAlignment="1">
      <alignment horizontal="center" vertical="center" wrapText="1"/>
    </xf>
    <xf numFmtId="1" fontId="14" fillId="31" borderId="11" xfId="0" applyNumberFormat="1" applyFont="1" applyFill="1" applyBorder="1" applyAlignment="1">
      <alignment horizontal="right" vertical="center" wrapText="1"/>
    </xf>
    <xf numFmtId="4" fontId="14" fillId="33" borderId="21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/>
    </xf>
    <xf numFmtId="0" fontId="8" fillId="24" borderId="22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/>
    </xf>
    <xf numFmtId="0" fontId="15" fillId="24" borderId="23" xfId="0" applyFont="1" applyFill="1" applyBorder="1" applyAlignment="1">
      <alignment horizontal="left" vertical="center" wrapText="1"/>
    </xf>
    <xf numFmtId="4" fontId="10" fillId="8" borderId="23" xfId="0" applyNumberFormat="1" applyFont="1" applyFill="1" applyBorder="1" applyAlignment="1">
      <alignment horizontal="right" vertical="center"/>
    </xf>
    <xf numFmtId="4" fontId="9" fillId="8" borderId="23" xfId="0" applyNumberFormat="1" applyFont="1" applyFill="1" applyBorder="1" applyAlignment="1">
      <alignment horizontal="right" vertical="center"/>
    </xf>
    <xf numFmtId="2" fontId="9" fillId="24" borderId="23" xfId="0" applyNumberFormat="1" applyFont="1" applyFill="1" applyBorder="1" applyAlignment="1">
      <alignment horizontal="center" vertical="center"/>
    </xf>
    <xf numFmtId="2" fontId="15" fillId="24" borderId="23" xfId="0" applyNumberFormat="1" applyFont="1" applyFill="1" applyBorder="1" applyAlignment="1">
      <alignment horizontal="right" vertical="center"/>
    </xf>
    <xf numFmtId="188" fontId="10" fillId="24" borderId="23" xfId="0" applyNumberFormat="1" applyFont="1" applyFill="1" applyBorder="1" applyAlignment="1">
      <alignment horizontal="right" vertical="center"/>
    </xf>
    <xf numFmtId="0" fontId="9" fillId="24" borderId="24" xfId="0" applyFont="1" applyFill="1" applyBorder="1" applyAlignment="1">
      <alignment vertical="center"/>
    </xf>
    <xf numFmtId="0" fontId="15" fillId="24" borderId="25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top" wrapText="1"/>
    </xf>
    <xf numFmtId="14" fontId="14" fillId="31" borderId="12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7" fillId="31" borderId="12" xfId="0" applyFont="1" applyFill="1" applyBorder="1" applyAlignment="1">
      <alignment horizontal="center" vertical="center"/>
    </xf>
    <xf numFmtId="188" fontId="15" fillId="30" borderId="12" xfId="0" applyNumberFormat="1" applyFont="1" applyFill="1" applyBorder="1" applyAlignment="1">
      <alignment vertical="center" wrapText="1"/>
    </xf>
    <xf numFmtId="14" fontId="17" fillId="31" borderId="12" xfId="0" applyNumberFormat="1" applyFont="1" applyFill="1" applyBorder="1" applyAlignment="1">
      <alignment wrapText="1"/>
    </xf>
    <xf numFmtId="188" fontId="14" fillId="31" borderId="12" xfId="0" applyNumberFormat="1" applyFont="1" applyFill="1" applyBorder="1" applyAlignment="1">
      <alignment horizontal="center" vertical="center" wrapText="1"/>
    </xf>
    <xf numFmtId="16" fontId="17" fillId="31" borderId="12" xfId="0" applyNumberFormat="1" applyFont="1" applyFill="1" applyBorder="1" applyAlignment="1">
      <alignment horizontal="center" vertical="center"/>
    </xf>
    <xf numFmtId="0" fontId="17" fillId="31" borderId="12" xfId="0" applyFont="1" applyFill="1" applyBorder="1" applyAlignment="1">
      <alignment wrapText="1"/>
    </xf>
    <xf numFmtId="14" fontId="17" fillId="31" borderId="12" xfId="0" applyNumberFormat="1" applyFont="1" applyFill="1" applyBorder="1" applyAlignment="1">
      <alignment horizontal="right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31" borderId="12" xfId="0" applyNumberFormat="1" applyFont="1" applyFill="1" applyBorder="1" applyAlignment="1">
      <alignment horizontal="right" wrapText="1"/>
    </xf>
    <xf numFmtId="188" fontId="17" fillId="31" borderId="12" xfId="0" applyNumberFormat="1" applyFont="1" applyFill="1" applyBorder="1" applyAlignment="1">
      <alignment vertical="center" wrapText="1"/>
    </xf>
    <xf numFmtId="188" fontId="19" fillId="31" borderId="12" xfId="0" applyNumberFormat="1" applyFont="1" applyFill="1" applyBorder="1" applyAlignment="1">
      <alignment horizontal="right" vertical="center" wrapText="1"/>
    </xf>
    <xf numFmtId="188" fontId="7" fillId="31" borderId="12" xfId="0" applyNumberFormat="1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vertical="top" wrapText="1"/>
    </xf>
    <xf numFmtId="16" fontId="17" fillId="31" borderId="12" xfId="0" applyNumberFormat="1" applyFont="1" applyFill="1" applyBorder="1" applyAlignment="1">
      <alignment wrapText="1"/>
    </xf>
    <xf numFmtId="0" fontId="17" fillId="0" borderId="12" xfId="0" applyNumberFormat="1" applyFont="1" applyFill="1" applyBorder="1" applyAlignment="1">
      <alignment horizontal="right" vertical="center" wrapText="1"/>
    </xf>
    <xf numFmtId="14" fontId="11" fillId="0" borderId="12" xfId="0" applyNumberFormat="1" applyFont="1" applyFill="1" applyBorder="1" applyAlignment="1">
      <alignment horizontal="right" vertical="center" wrapText="1"/>
    </xf>
    <xf numFmtId="14" fontId="17" fillId="0" borderId="12" xfId="0" applyNumberFormat="1" applyFont="1" applyFill="1" applyBorder="1" applyAlignment="1">
      <alignment horizontal="right" vertical="center" wrapText="1"/>
    </xf>
    <xf numFmtId="14" fontId="17" fillId="0" borderId="12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4" fontId="14" fillId="34" borderId="12" xfId="0" applyNumberFormat="1" applyFont="1" applyFill="1" applyBorder="1" applyAlignment="1">
      <alignment horizontal="right" vertical="center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17" fillId="34" borderId="12" xfId="0" applyNumberFormat="1" applyFont="1" applyFill="1" applyBorder="1" applyAlignment="1">
      <alignment horizontal="right" vertical="center"/>
    </xf>
    <xf numFmtId="188" fontId="17" fillId="34" borderId="12" xfId="0" applyNumberFormat="1" applyFont="1" applyFill="1" applyBorder="1" applyAlignment="1">
      <alignment horizontal="right" vertical="center"/>
    </xf>
    <xf numFmtId="14" fontId="17" fillId="34" borderId="12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" fontId="14" fillId="34" borderId="11" xfId="0" applyNumberFormat="1" applyFont="1" applyFill="1" applyBorder="1" applyAlignment="1">
      <alignment vertical="center"/>
    </xf>
    <xf numFmtId="0" fontId="14" fillId="34" borderId="15" xfId="0" applyFont="1" applyFill="1" applyBorder="1" applyAlignment="1">
      <alignment vertical="center" wrapText="1"/>
    </xf>
    <xf numFmtId="188" fontId="25" fillId="0" borderId="12" xfId="0" applyNumberFormat="1" applyFont="1" applyFill="1" applyBorder="1" applyAlignment="1">
      <alignment horizontal="center" vertical="center" wrapText="1"/>
    </xf>
    <xf numFmtId="188" fontId="26" fillId="31" borderId="12" xfId="0" applyNumberFormat="1" applyFont="1" applyFill="1" applyBorder="1" applyAlignment="1">
      <alignment horizontal="right" vertical="center" wrapText="1"/>
    </xf>
    <xf numFmtId="0" fontId="14" fillId="34" borderId="20" xfId="0" applyFont="1" applyFill="1" applyBorder="1" applyAlignment="1">
      <alignment vertical="top" wrapText="1"/>
    </xf>
    <xf numFmtId="4" fontId="15" fillId="34" borderId="12" xfId="0" applyNumberFormat="1" applyFont="1" applyFill="1" applyBorder="1" applyAlignment="1">
      <alignment horizontal="right" vertical="center"/>
    </xf>
    <xf numFmtId="1" fontId="14" fillId="34" borderId="10" xfId="0" applyNumberFormat="1" applyFont="1" applyFill="1" applyBorder="1" applyAlignment="1">
      <alignment vertical="center"/>
    </xf>
    <xf numFmtId="188" fontId="14" fillId="34" borderId="12" xfId="0" applyNumberFormat="1" applyFont="1" applyFill="1" applyBorder="1" applyAlignment="1">
      <alignment horizontal="right" vertical="center"/>
    </xf>
    <xf numFmtId="0" fontId="17" fillId="34" borderId="12" xfId="0" applyFont="1" applyFill="1" applyBorder="1" applyAlignment="1">
      <alignment/>
    </xf>
    <xf numFmtId="14" fontId="17" fillId="34" borderId="12" xfId="0" applyNumberFormat="1" applyFont="1" applyFill="1" applyBorder="1" applyAlignment="1">
      <alignment vertical="center"/>
    </xf>
    <xf numFmtId="4" fontId="17" fillId="34" borderId="10" xfId="0" applyNumberFormat="1" applyFont="1" applyFill="1" applyBorder="1" applyAlignment="1">
      <alignment vertical="center"/>
    </xf>
    <xf numFmtId="14" fontId="17" fillId="34" borderId="12" xfId="0" applyNumberFormat="1" applyFont="1" applyFill="1" applyBorder="1" applyAlignment="1">
      <alignment vertical="center" wrapText="1"/>
    </xf>
    <xf numFmtId="188" fontId="0" fillId="0" borderId="12" xfId="0" applyNumberFormat="1" applyFont="1" applyFill="1" applyBorder="1" applyAlignment="1">
      <alignment horizontal="left" vertical="center" wrapText="1"/>
    </xf>
    <xf numFmtId="4" fontId="17" fillId="34" borderId="10" xfId="0" applyNumberFormat="1" applyFont="1" applyFill="1" applyBorder="1" applyAlignment="1">
      <alignment horizontal="right" vertical="center"/>
    </xf>
    <xf numFmtId="198" fontId="17" fillId="0" borderId="12" xfId="0" applyNumberFormat="1" applyFont="1" applyFill="1" applyBorder="1" applyAlignment="1">
      <alignment vertical="center" wrapText="1"/>
    </xf>
    <xf numFmtId="16" fontId="17" fillId="31" borderId="12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wrapText="1"/>
    </xf>
    <xf numFmtId="188" fontId="11" fillId="0" borderId="12" xfId="0" applyNumberFormat="1" applyFont="1" applyFill="1" applyBorder="1" applyAlignment="1">
      <alignment horizontal="right" vertical="center" wrapText="1"/>
    </xf>
    <xf numFmtId="14" fontId="11" fillId="0" borderId="12" xfId="0" applyNumberFormat="1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horizontal="right" vertical="center"/>
    </xf>
    <xf numFmtId="0" fontId="14" fillId="34" borderId="20" xfId="0" applyFont="1" applyFill="1" applyBorder="1" applyAlignment="1">
      <alignment vertical="center" wrapText="1"/>
    </xf>
    <xf numFmtId="14" fontId="66" fillId="0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wrapText="1"/>
    </xf>
    <xf numFmtId="0" fontId="14" fillId="34" borderId="10" xfId="0" applyFont="1" applyFill="1" applyBorder="1" applyAlignment="1">
      <alignment horizontal="left" vertical="center" wrapText="1"/>
    </xf>
    <xf numFmtId="1" fontId="14" fillId="34" borderId="10" xfId="0" applyNumberFormat="1" applyFont="1" applyFill="1" applyBorder="1" applyAlignment="1">
      <alignment vertical="center"/>
    </xf>
    <xf numFmtId="1" fontId="14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wrapText="1"/>
    </xf>
    <xf numFmtId="0" fontId="14" fillId="34" borderId="15" xfId="0" applyFont="1" applyFill="1" applyBorder="1" applyAlignment="1">
      <alignment horizontal="justify" vertical="center" wrapText="1"/>
    </xf>
    <xf numFmtId="188" fontId="17" fillId="34" borderId="12" xfId="0" applyNumberFormat="1" applyFont="1" applyFill="1" applyBorder="1" applyAlignment="1">
      <alignment horizontal="righ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vertical="top" wrapText="1"/>
    </xf>
    <xf numFmtId="0" fontId="16" fillId="34" borderId="16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14" fontId="17" fillId="34" borderId="12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vertical="center" wrapText="1"/>
    </xf>
    <xf numFmtId="188" fontId="14" fillId="34" borderId="12" xfId="0" applyNumberFormat="1" applyFont="1" applyFill="1" applyBorder="1" applyAlignment="1">
      <alignment horizontal="right" vertical="center" wrapText="1"/>
    </xf>
    <xf numFmtId="49" fontId="14" fillId="31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top" wrapText="1"/>
    </xf>
    <xf numFmtId="188" fontId="14" fillId="0" borderId="12" xfId="0" applyNumberFormat="1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vertical="top" wrapText="1"/>
    </xf>
    <xf numFmtId="0" fontId="0" fillId="8" borderId="11" xfId="0" applyFill="1" applyBorder="1" applyAlignment="1">
      <alignment horizontal="center" vertical="center" wrapText="1"/>
    </xf>
    <xf numFmtId="14" fontId="17" fillId="34" borderId="12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top"/>
    </xf>
    <xf numFmtId="4" fontId="17" fillId="34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center" vertical="center"/>
    </xf>
    <xf numFmtId="4" fontId="4" fillId="30" borderId="0" xfId="0" applyNumberFormat="1" applyFont="1" applyFill="1" applyBorder="1" applyAlignment="1">
      <alignment/>
    </xf>
    <xf numFmtId="0" fontId="4" fillId="30" borderId="0" xfId="0" applyFont="1" applyFill="1" applyBorder="1" applyAlignment="1">
      <alignment/>
    </xf>
    <xf numFmtId="4" fontId="4" fillId="31" borderId="0" xfId="0" applyNumberFormat="1" applyFont="1" applyFill="1" applyBorder="1" applyAlignment="1">
      <alignment/>
    </xf>
    <xf numFmtId="0" fontId="4" fillId="31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4" fontId="17" fillId="34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 vertical="center" wrapText="1"/>
    </xf>
    <xf numFmtId="4" fontId="5" fillId="30" borderId="0" xfId="0" applyNumberFormat="1" applyFont="1" applyFill="1" applyBorder="1" applyAlignment="1">
      <alignment/>
    </xf>
    <xf numFmtId="0" fontId="5" fillId="30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vertical="center"/>
    </xf>
    <xf numFmtId="4" fontId="4" fillId="3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188" fontId="17" fillId="34" borderId="12" xfId="0" applyNumberFormat="1" applyFont="1" applyFill="1" applyBorder="1" applyAlignment="1">
      <alignment horizontal="center" vertical="center" wrapText="1"/>
    </xf>
    <xf numFmtId="14" fontId="17" fillId="34" borderId="21" xfId="0" applyNumberFormat="1" applyFont="1" applyFill="1" applyBorder="1" applyAlignment="1">
      <alignment vertical="center"/>
    </xf>
    <xf numFmtId="14" fontId="17" fillId="34" borderId="12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188" fontId="7" fillId="34" borderId="12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top"/>
    </xf>
    <xf numFmtId="4" fontId="24" fillId="0" borderId="0" xfId="0" applyNumberFormat="1" applyFont="1" applyFill="1" applyBorder="1" applyAlignment="1">
      <alignment vertical="top"/>
    </xf>
    <xf numFmtId="0" fontId="17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0" fontId="14" fillId="31" borderId="0" xfId="0" applyFont="1" applyFill="1" applyBorder="1" applyAlignment="1">
      <alignment horizontal="center" vertical="center" wrapText="1"/>
    </xf>
    <xf numFmtId="1" fontId="14" fillId="31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right" vertical="top"/>
    </xf>
    <xf numFmtId="1" fontId="30" fillId="0" borderId="0" xfId="0" applyNumberFormat="1" applyFont="1" applyBorder="1" applyAlignment="1">
      <alignment vertical="top"/>
    </xf>
    <xf numFmtId="4" fontId="30" fillId="0" borderId="0" xfId="0" applyNumberFormat="1" applyFont="1" applyBorder="1" applyAlignment="1">
      <alignment vertical="top"/>
    </xf>
    <xf numFmtId="188" fontId="32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" fontId="32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right" vertical="top"/>
    </xf>
    <xf numFmtId="1" fontId="13" fillId="34" borderId="0" xfId="0" applyNumberFormat="1" applyFont="1" applyFill="1" applyBorder="1" applyAlignment="1">
      <alignment vertical="top"/>
    </xf>
    <xf numFmtId="4" fontId="67" fillId="34" borderId="0" xfId="0" applyNumberFormat="1" applyFont="1" applyFill="1" applyBorder="1" applyAlignment="1">
      <alignment vertical="top"/>
    </xf>
    <xf numFmtId="0" fontId="17" fillId="34" borderId="0" xfId="0" applyFont="1" applyFill="1" applyBorder="1" applyAlignment="1">
      <alignment horizontal="right" vertical="center"/>
    </xf>
    <xf numFmtId="3" fontId="9" fillId="34" borderId="10" xfId="0" applyNumberFormat="1" applyFont="1" applyFill="1" applyBorder="1" applyAlignment="1">
      <alignment horizontal="center" vertical="top"/>
    </xf>
    <xf numFmtId="3" fontId="15" fillId="34" borderId="10" xfId="0" applyNumberFormat="1" applyFont="1" applyFill="1" applyBorder="1" applyAlignment="1">
      <alignment horizontal="center" vertical="center"/>
    </xf>
    <xf numFmtId="3" fontId="15" fillId="34" borderId="12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" fontId="17" fillId="30" borderId="10" xfId="0" applyNumberFormat="1" applyFont="1" applyFill="1" applyBorder="1" applyAlignment="1">
      <alignment vertical="center" wrapText="1"/>
    </xf>
    <xf numFmtId="0" fontId="14" fillId="31" borderId="11" xfId="0" applyNumberFormat="1" applyFont="1" applyFill="1" applyBorder="1" applyAlignment="1">
      <alignment vertical="center"/>
    </xf>
    <xf numFmtId="0" fontId="14" fillId="31" borderId="10" xfId="0" applyNumberFormat="1" applyFont="1" applyFill="1" applyBorder="1" applyAlignment="1">
      <alignment vertical="center"/>
    </xf>
    <xf numFmtId="0" fontId="14" fillId="30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1" fontId="15" fillId="24" borderId="23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top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88" fontId="15" fillId="35" borderId="11" xfId="0" applyNumberFormat="1" applyFont="1" applyFill="1" applyBorder="1" applyAlignment="1">
      <alignment horizontal="center" vertical="center" wrapText="1"/>
    </xf>
    <xf numFmtId="188" fontId="17" fillId="0" borderId="19" xfId="0" applyNumberFormat="1" applyFont="1" applyBorder="1" applyAlignment="1">
      <alignment horizontal="center" vertical="center" wrapText="1"/>
    </xf>
    <xf numFmtId="188" fontId="17" fillId="0" borderId="16" xfId="0" applyNumberFormat="1" applyFont="1" applyBorder="1" applyAlignment="1">
      <alignment horizontal="center" vertical="center" wrapText="1"/>
    </xf>
    <xf numFmtId="4" fontId="36" fillId="35" borderId="26" xfId="0" applyNumberFormat="1" applyFont="1" applyFill="1" applyBorder="1" applyAlignment="1">
      <alignment horizontal="center" vertical="center" wrapText="1"/>
    </xf>
    <xf numFmtId="4" fontId="36" fillId="35" borderId="27" xfId="0" applyNumberFormat="1" applyFont="1" applyFill="1" applyBorder="1" applyAlignment="1">
      <alignment horizontal="center" vertical="center" wrapText="1"/>
    </xf>
    <xf numFmtId="4" fontId="36" fillId="35" borderId="0" xfId="0" applyNumberFormat="1" applyFont="1" applyFill="1" applyBorder="1" applyAlignment="1">
      <alignment horizontal="center" vertical="center" wrapText="1"/>
    </xf>
    <xf numFmtId="4" fontId="36" fillId="35" borderId="28" xfId="0" applyNumberFormat="1" applyFont="1" applyFill="1" applyBorder="1" applyAlignment="1">
      <alignment horizontal="center" vertical="center" wrapText="1"/>
    </xf>
    <xf numFmtId="4" fontId="36" fillId="35" borderId="29" xfId="0" applyNumberFormat="1" applyFont="1" applyFill="1" applyBorder="1" applyAlignment="1">
      <alignment horizontal="center" vertical="center" wrapText="1"/>
    </xf>
    <xf numFmtId="4" fontId="36" fillId="35" borderId="17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9" fillId="32" borderId="16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4" fontId="37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30" borderId="10" xfId="0" applyNumberFormat="1" applyFont="1" applyFill="1" applyBorder="1" applyAlignment="1">
      <alignment horizontal="right" vertical="center" wrapText="1"/>
    </xf>
    <xf numFmtId="4" fontId="17" fillId="34" borderId="10" xfId="0" applyNumberFormat="1" applyFont="1" applyFill="1" applyBorder="1" applyAlignment="1">
      <alignment horizontal="right" vertical="center" wrapText="1"/>
    </xf>
    <xf numFmtId="4" fontId="9" fillId="8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5"/>
  <sheetViews>
    <sheetView tabSelected="1" view="pageBreakPreview" zoomScale="69" zoomScaleNormal="64" zoomScaleSheetLayoutView="69" zoomScalePageLayoutView="75" workbookViewId="0" topLeftCell="A1">
      <selection activeCell="L13" sqref="L13"/>
    </sheetView>
  </sheetViews>
  <sheetFormatPr defaultColWidth="9.00390625" defaultRowHeight="12.75"/>
  <cols>
    <col min="1" max="1" width="4.125" style="143" customWidth="1"/>
    <col min="2" max="2" width="46.25390625" style="1" customWidth="1"/>
    <col min="3" max="3" width="59.25390625" style="78" customWidth="1"/>
    <col min="4" max="4" width="6.00390625" style="78" hidden="1" customWidth="1"/>
    <col min="5" max="5" width="32.625" style="29" customWidth="1"/>
    <col min="6" max="6" width="18.00390625" style="3" customWidth="1"/>
    <col min="7" max="7" width="19.00390625" style="103" customWidth="1"/>
    <col min="8" max="8" width="23.75390625" style="67" customWidth="1"/>
    <col min="9" max="9" width="20.25390625" style="66" hidden="1" customWidth="1"/>
    <col min="10" max="10" width="19.625" style="66" hidden="1" customWidth="1"/>
    <col min="11" max="11" width="17.125" style="150" hidden="1" customWidth="1"/>
    <col min="12" max="12" width="24.375" style="150" customWidth="1"/>
    <col min="13" max="13" width="21.625" style="122" hidden="1" customWidth="1"/>
    <col min="14" max="14" width="9.00390625" style="122" hidden="1" customWidth="1"/>
    <col min="15" max="15" width="8.25390625" style="122" hidden="1" customWidth="1"/>
    <col min="16" max="16" width="19.125" style="1" customWidth="1"/>
    <col min="17" max="17" width="21.75390625" style="364" customWidth="1"/>
    <col min="18" max="18" width="20.125" style="240" customWidth="1"/>
    <col min="19" max="19" width="14.25390625" style="240" customWidth="1"/>
    <col min="20" max="33" width="9.125" style="240" customWidth="1"/>
    <col min="34" max="16384" width="9.125" style="1" customWidth="1"/>
  </cols>
  <sheetData>
    <row r="1" spans="1:33" s="2" customFormat="1" ht="24.75" customHeight="1">
      <c r="A1" s="138"/>
      <c r="B1" s="126"/>
      <c r="C1" s="83"/>
      <c r="D1" s="83"/>
      <c r="E1" s="86"/>
      <c r="F1" s="87"/>
      <c r="G1" s="104"/>
      <c r="H1" s="85"/>
      <c r="I1" s="58"/>
      <c r="J1" s="58"/>
      <c r="K1" s="48"/>
      <c r="L1" s="48"/>
      <c r="M1" s="119"/>
      <c r="N1" s="119"/>
      <c r="O1" s="119"/>
      <c r="Q1" s="236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</row>
    <row r="2" spans="1:21" ht="33.75" customHeight="1">
      <c r="A2" s="139"/>
      <c r="B2" s="414" t="s">
        <v>727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2"/>
      <c r="Q2" s="236"/>
      <c r="R2" s="239"/>
      <c r="S2" s="239"/>
      <c r="T2" s="239"/>
      <c r="U2" s="239"/>
    </row>
    <row r="3" spans="1:33" s="2" customFormat="1" ht="26.25" customHeight="1">
      <c r="A3" s="140"/>
      <c r="B3" s="422" t="s">
        <v>613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Q3" s="236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1:33" s="2" customFormat="1" ht="25.5" customHeight="1" thickBot="1">
      <c r="A4" s="140"/>
      <c r="B4" s="127"/>
      <c r="C4" s="128"/>
      <c r="D4" s="128"/>
      <c r="E4" s="129"/>
      <c r="F4" s="147"/>
      <c r="G4" s="130"/>
      <c r="H4" s="131"/>
      <c r="I4" s="58"/>
      <c r="J4" s="68"/>
      <c r="K4" s="49"/>
      <c r="L4" s="49"/>
      <c r="M4" s="119"/>
      <c r="N4" s="119"/>
      <c r="O4" s="119"/>
      <c r="Q4" s="236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5" spans="1:33" s="2" customFormat="1" ht="76.5" customHeight="1">
      <c r="A5" s="439" t="s">
        <v>472</v>
      </c>
      <c r="B5" s="445" t="s">
        <v>476</v>
      </c>
      <c r="C5" s="442" t="s">
        <v>475</v>
      </c>
      <c r="D5" s="200" t="s">
        <v>210</v>
      </c>
      <c r="E5" s="420" t="s">
        <v>470</v>
      </c>
      <c r="F5" s="415" t="s">
        <v>724</v>
      </c>
      <c r="G5" s="415"/>
      <c r="H5" s="415"/>
      <c r="I5" s="433"/>
      <c r="J5" s="434"/>
      <c r="K5" s="430" t="s">
        <v>473</v>
      </c>
      <c r="L5" s="452" t="s">
        <v>725</v>
      </c>
      <c r="M5" s="428" t="s">
        <v>471</v>
      </c>
      <c r="N5" s="425" t="s">
        <v>615</v>
      </c>
      <c r="O5" s="425" t="s">
        <v>614</v>
      </c>
      <c r="Q5" s="236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</row>
    <row r="6" spans="1:33" s="2" customFormat="1" ht="58.5" customHeight="1">
      <c r="A6" s="440"/>
      <c r="B6" s="446"/>
      <c r="C6" s="443"/>
      <c r="D6" s="201"/>
      <c r="E6" s="421"/>
      <c r="F6" s="418" t="s">
        <v>474</v>
      </c>
      <c r="G6" s="450" t="s">
        <v>478</v>
      </c>
      <c r="H6" s="448" t="s">
        <v>723</v>
      </c>
      <c r="I6" s="435"/>
      <c r="J6" s="436"/>
      <c r="K6" s="431"/>
      <c r="L6" s="453"/>
      <c r="M6" s="429"/>
      <c r="N6" s="423"/>
      <c r="O6" s="426"/>
      <c r="P6" s="154"/>
      <c r="Q6" s="342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s="2" customFormat="1" ht="96.75" customHeight="1">
      <c r="A7" s="441"/>
      <c r="B7" s="447"/>
      <c r="C7" s="444"/>
      <c r="D7" s="202"/>
      <c r="E7" s="421"/>
      <c r="F7" s="419"/>
      <c r="G7" s="451"/>
      <c r="H7" s="449"/>
      <c r="I7" s="437"/>
      <c r="J7" s="438"/>
      <c r="K7" s="432"/>
      <c r="L7" s="453"/>
      <c r="M7" s="429"/>
      <c r="N7" s="424"/>
      <c r="O7" s="427"/>
      <c r="P7" s="113"/>
      <c r="Q7" s="343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</row>
    <row r="8" spans="1:33" s="2" customFormat="1" ht="20.25" customHeight="1">
      <c r="A8" s="134">
        <v>1</v>
      </c>
      <c r="B8" s="20">
        <v>2</v>
      </c>
      <c r="C8" s="20">
        <v>3</v>
      </c>
      <c r="D8" s="20"/>
      <c r="E8" s="340">
        <v>4</v>
      </c>
      <c r="F8" s="194" t="s">
        <v>726</v>
      </c>
      <c r="G8" s="21">
        <v>6</v>
      </c>
      <c r="H8" s="403">
        <v>7</v>
      </c>
      <c r="I8" s="404">
        <v>15</v>
      </c>
      <c r="J8" s="405">
        <v>16</v>
      </c>
      <c r="K8" s="405">
        <v>17</v>
      </c>
      <c r="L8" s="404">
        <v>8</v>
      </c>
      <c r="M8" s="406">
        <v>19</v>
      </c>
      <c r="N8" s="406"/>
      <c r="O8" s="406"/>
      <c r="Q8" s="236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</row>
    <row r="9" spans="1:21" ht="81.75" customHeight="1">
      <c r="A9" s="141"/>
      <c r="B9" s="219" t="s">
        <v>479</v>
      </c>
      <c r="C9" s="38" t="s">
        <v>98</v>
      </c>
      <c r="D9" s="22"/>
      <c r="E9" s="24" t="s">
        <v>76</v>
      </c>
      <c r="F9" s="25" t="s">
        <v>77</v>
      </c>
      <c r="G9" s="92">
        <v>3110</v>
      </c>
      <c r="H9" s="75">
        <v>200000</v>
      </c>
      <c r="I9" s="70"/>
      <c r="J9" s="71">
        <f>50187+149813</f>
        <v>200000</v>
      </c>
      <c r="K9" s="79" t="s">
        <v>560</v>
      </c>
      <c r="L9" s="454">
        <v>200000</v>
      </c>
      <c r="M9" s="275" t="s">
        <v>592</v>
      </c>
      <c r="N9" s="275"/>
      <c r="O9" s="275"/>
      <c r="P9" s="58"/>
      <c r="Q9" s="236"/>
      <c r="R9" s="239"/>
      <c r="S9" s="239"/>
      <c r="T9" s="239"/>
      <c r="U9" s="239"/>
    </row>
    <row r="10" spans="1:33" s="16" customFormat="1" ht="37.5">
      <c r="A10" s="136">
        <v>1</v>
      </c>
      <c r="B10" s="159" t="s">
        <v>479</v>
      </c>
      <c r="C10" s="19"/>
      <c r="D10" s="19"/>
      <c r="E10" s="17"/>
      <c r="F10" s="33"/>
      <c r="G10" s="94"/>
      <c r="H10" s="61">
        <f>SUM(H9:H9)</f>
        <v>200000</v>
      </c>
      <c r="I10" s="61">
        <f>SUM(I9:I9)</f>
        <v>0</v>
      </c>
      <c r="J10" s="61">
        <f>SUM(J9:J9)</f>
        <v>200000</v>
      </c>
      <c r="K10" s="54"/>
      <c r="L10" s="61">
        <f>SUM(L9:L9)</f>
        <v>200000</v>
      </c>
      <c r="M10" s="106"/>
      <c r="N10" s="61">
        <f>SUM(N9:N9)</f>
        <v>0</v>
      </c>
      <c r="O10" s="61">
        <f>SUM(O9:O9)</f>
        <v>0</v>
      </c>
      <c r="P10" s="58"/>
      <c r="Q10" s="344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</row>
    <row r="11" spans="1:33" s="30" customFormat="1" ht="112.5">
      <c r="A11" s="135"/>
      <c r="B11" s="189" t="s">
        <v>480</v>
      </c>
      <c r="C11" s="280" t="s">
        <v>314</v>
      </c>
      <c r="D11" s="23" t="s">
        <v>211</v>
      </c>
      <c r="E11" s="24" t="s">
        <v>125</v>
      </c>
      <c r="F11" s="34" t="s">
        <v>66</v>
      </c>
      <c r="G11" s="93">
        <v>2610</v>
      </c>
      <c r="H11" s="69">
        <v>2000</v>
      </c>
      <c r="I11" s="63">
        <v>2000</v>
      </c>
      <c r="J11" s="74"/>
      <c r="K11" s="81">
        <v>42599</v>
      </c>
      <c r="L11" s="454">
        <v>2000</v>
      </c>
      <c r="M11" s="120">
        <v>42604</v>
      </c>
      <c r="N11" s="120"/>
      <c r="O11" s="120"/>
      <c r="P11" s="58"/>
      <c r="Q11" s="346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</row>
    <row r="12" spans="1:33" s="30" customFormat="1" ht="112.5">
      <c r="A12" s="135"/>
      <c r="B12" s="189" t="s">
        <v>480</v>
      </c>
      <c r="C12" s="23" t="s">
        <v>73</v>
      </c>
      <c r="D12" s="23" t="s">
        <v>211</v>
      </c>
      <c r="E12" s="24" t="s">
        <v>125</v>
      </c>
      <c r="F12" s="34" t="s">
        <v>91</v>
      </c>
      <c r="G12" s="93">
        <v>3131</v>
      </c>
      <c r="H12" s="69">
        <v>4000</v>
      </c>
      <c r="I12" s="63"/>
      <c r="J12" s="63">
        <v>4000</v>
      </c>
      <c r="K12" s="81">
        <v>42643</v>
      </c>
      <c r="L12" s="454"/>
      <c r="M12" s="120"/>
      <c r="N12" s="120"/>
      <c r="O12" s="120"/>
      <c r="P12" s="58"/>
      <c r="Q12" s="346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</row>
    <row r="13" spans="1:33" s="30" customFormat="1" ht="112.5">
      <c r="A13" s="135"/>
      <c r="B13" s="220" t="s">
        <v>480</v>
      </c>
      <c r="C13" s="23" t="s">
        <v>622</v>
      </c>
      <c r="D13" s="23" t="s">
        <v>211</v>
      </c>
      <c r="E13" s="24" t="s">
        <v>254</v>
      </c>
      <c r="F13" s="34" t="s">
        <v>66</v>
      </c>
      <c r="G13" s="93">
        <v>2240</v>
      </c>
      <c r="H13" s="69">
        <v>50000</v>
      </c>
      <c r="I13" s="63">
        <v>49248</v>
      </c>
      <c r="J13" s="74"/>
      <c r="K13" s="81">
        <v>42650</v>
      </c>
      <c r="L13" s="454">
        <v>49248</v>
      </c>
      <c r="M13" s="120">
        <v>42671</v>
      </c>
      <c r="N13" s="120"/>
      <c r="O13" s="120"/>
      <c r="P13" s="58"/>
      <c r="Q13" s="346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</row>
    <row r="14" spans="1:33" s="30" customFormat="1" ht="112.5">
      <c r="A14" s="135"/>
      <c r="B14" s="220" t="s">
        <v>480</v>
      </c>
      <c r="C14" s="23" t="s">
        <v>623</v>
      </c>
      <c r="D14" s="23" t="s">
        <v>211</v>
      </c>
      <c r="E14" s="24" t="s">
        <v>76</v>
      </c>
      <c r="F14" s="34" t="s">
        <v>77</v>
      </c>
      <c r="G14" s="93">
        <v>2210</v>
      </c>
      <c r="H14" s="69">
        <v>24000</v>
      </c>
      <c r="I14" s="63">
        <f>5580+14820+3600</f>
        <v>24000</v>
      </c>
      <c r="J14" s="74"/>
      <c r="K14" s="81" t="s">
        <v>359</v>
      </c>
      <c r="L14" s="454">
        <v>24000</v>
      </c>
      <c r="M14" s="267" t="s">
        <v>376</v>
      </c>
      <c r="N14" s="267"/>
      <c r="O14" s="267"/>
      <c r="P14" s="58"/>
      <c r="Q14" s="346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</row>
    <row r="15" spans="1:33" s="30" customFormat="1" ht="112.5">
      <c r="A15" s="135"/>
      <c r="B15" s="220" t="s">
        <v>480</v>
      </c>
      <c r="C15" s="23" t="s">
        <v>298</v>
      </c>
      <c r="D15" s="23" t="s">
        <v>211</v>
      </c>
      <c r="E15" s="24" t="s">
        <v>76</v>
      </c>
      <c r="F15" s="34" t="s">
        <v>78</v>
      </c>
      <c r="G15" s="93">
        <v>2210</v>
      </c>
      <c r="H15" s="69">
        <v>10000</v>
      </c>
      <c r="I15" s="63">
        <v>10000</v>
      </c>
      <c r="J15" s="74"/>
      <c r="K15" s="81">
        <v>42597</v>
      </c>
      <c r="L15" s="454">
        <v>10000</v>
      </c>
      <c r="M15" s="120">
        <v>42599</v>
      </c>
      <c r="N15" s="120"/>
      <c r="O15" s="120"/>
      <c r="P15" s="58"/>
      <c r="Q15" s="346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</row>
    <row r="16" spans="1:33" s="30" customFormat="1" ht="112.5">
      <c r="A16" s="312"/>
      <c r="B16" s="317" t="s">
        <v>480</v>
      </c>
      <c r="C16" s="279" t="s">
        <v>168</v>
      </c>
      <c r="D16" s="23" t="s">
        <v>211</v>
      </c>
      <c r="E16" s="24" t="s">
        <v>125</v>
      </c>
      <c r="F16" s="34" t="s">
        <v>66</v>
      </c>
      <c r="G16" s="93">
        <v>2240</v>
      </c>
      <c r="H16" s="69">
        <v>6000</v>
      </c>
      <c r="I16" s="63">
        <f>1015+2364.4+2620.6</f>
        <v>6000</v>
      </c>
      <c r="J16" s="74"/>
      <c r="K16" s="81" t="s">
        <v>531</v>
      </c>
      <c r="L16" s="454">
        <v>6000</v>
      </c>
      <c r="M16" s="120">
        <v>42692</v>
      </c>
      <c r="N16" s="120"/>
      <c r="O16" s="120"/>
      <c r="P16" s="58"/>
      <c r="Q16" s="346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</row>
    <row r="17" spans="1:33" s="30" customFormat="1" ht="112.5">
      <c r="A17" s="312"/>
      <c r="B17" s="317" t="s">
        <v>480</v>
      </c>
      <c r="C17" s="280" t="s">
        <v>624</v>
      </c>
      <c r="D17" s="23" t="s">
        <v>211</v>
      </c>
      <c r="E17" s="24" t="s">
        <v>125</v>
      </c>
      <c r="F17" s="34" t="s">
        <v>66</v>
      </c>
      <c r="G17" s="93">
        <v>2610</v>
      </c>
      <c r="H17" s="69">
        <v>4000</v>
      </c>
      <c r="I17" s="63">
        <v>4000</v>
      </c>
      <c r="J17" s="74"/>
      <c r="K17" s="81">
        <v>42719</v>
      </c>
      <c r="L17" s="454">
        <v>4000</v>
      </c>
      <c r="M17" s="120">
        <v>42730</v>
      </c>
      <c r="N17" s="120"/>
      <c r="O17" s="120"/>
      <c r="P17" s="58"/>
      <c r="Q17" s="346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</row>
    <row r="18" spans="1:33" s="30" customFormat="1" ht="112.5">
      <c r="A18" s="312"/>
      <c r="B18" s="317" t="s">
        <v>480</v>
      </c>
      <c r="C18" s="280" t="s">
        <v>625</v>
      </c>
      <c r="D18" s="23" t="s">
        <v>211</v>
      </c>
      <c r="E18" s="24" t="s">
        <v>125</v>
      </c>
      <c r="F18" s="34" t="s">
        <v>66</v>
      </c>
      <c r="G18" s="93">
        <v>2610</v>
      </c>
      <c r="H18" s="69">
        <v>30000</v>
      </c>
      <c r="I18" s="63">
        <v>30000</v>
      </c>
      <c r="J18" s="74"/>
      <c r="K18" s="81">
        <v>42719</v>
      </c>
      <c r="L18" s="454">
        <v>30000</v>
      </c>
      <c r="M18" s="120">
        <v>42730</v>
      </c>
      <c r="N18" s="120"/>
      <c r="O18" s="120"/>
      <c r="P18" s="58"/>
      <c r="Q18" s="346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</row>
    <row r="19" spans="1:33" s="30" customFormat="1" ht="112.5">
      <c r="A19" s="135"/>
      <c r="B19" s="220" t="s">
        <v>480</v>
      </c>
      <c r="C19" s="23" t="s">
        <v>626</v>
      </c>
      <c r="D19" s="23" t="s">
        <v>211</v>
      </c>
      <c r="E19" s="24" t="s">
        <v>125</v>
      </c>
      <c r="F19" s="34" t="s">
        <v>66</v>
      </c>
      <c r="G19" s="93">
        <v>2610</v>
      </c>
      <c r="H19" s="69">
        <v>70000</v>
      </c>
      <c r="I19" s="63">
        <f>12870.4+42082+15047.6</f>
        <v>70000</v>
      </c>
      <c r="J19" s="74"/>
      <c r="K19" s="81" t="s">
        <v>350</v>
      </c>
      <c r="L19" s="454">
        <v>70000</v>
      </c>
      <c r="M19" s="145">
        <v>42634</v>
      </c>
      <c r="N19" s="145"/>
      <c r="O19" s="145"/>
      <c r="P19" s="58"/>
      <c r="Q19" s="346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</row>
    <row r="20" spans="1:33" s="16" customFormat="1" ht="112.5">
      <c r="A20" s="136">
        <v>2</v>
      </c>
      <c r="B20" s="164" t="s">
        <v>480</v>
      </c>
      <c r="C20" s="9"/>
      <c r="D20" s="10" t="s">
        <v>211</v>
      </c>
      <c r="E20" s="37"/>
      <c r="F20" s="31"/>
      <c r="G20" s="94"/>
      <c r="H20" s="62">
        <f>SUM(H11:H19)</f>
        <v>200000</v>
      </c>
      <c r="I20" s="62">
        <f>SUM(I11:I19)</f>
        <v>195248</v>
      </c>
      <c r="J20" s="62">
        <f>SUM(J11:J19)</f>
        <v>4000</v>
      </c>
      <c r="K20" s="51"/>
      <c r="L20" s="61">
        <f>SUM(L11:L19)</f>
        <v>195248</v>
      </c>
      <c r="M20" s="62"/>
      <c r="N20" s="62">
        <f>SUM(N11:N19)</f>
        <v>0</v>
      </c>
      <c r="O20" s="62">
        <f>SUM(O11:O19)</f>
        <v>0</v>
      </c>
      <c r="P20" s="58"/>
      <c r="Q20" s="344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</row>
    <row r="21" spans="1:33" s="30" customFormat="1" ht="109.5" customHeight="1">
      <c r="A21" s="162"/>
      <c r="B21" s="193" t="s">
        <v>486</v>
      </c>
      <c r="C21" s="163" t="s">
        <v>296</v>
      </c>
      <c r="D21" s="204" t="s">
        <v>212</v>
      </c>
      <c r="E21" s="24" t="s">
        <v>125</v>
      </c>
      <c r="F21" s="36">
        <v>100101</v>
      </c>
      <c r="G21" s="93">
        <v>3110</v>
      </c>
      <c r="H21" s="69">
        <v>13490</v>
      </c>
      <c r="I21" s="63"/>
      <c r="J21" s="63">
        <v>12380</v>
      </c>
      <c r="K21" s="53">
        <v>42688</v>
      </c>
      <c r="L21" s="454">
        <v>12380</v>
      </c>
      <c r="M21" s="109">
        <v>42704</v>
      </c>
      <c r="N21" s="109"/>
      <c r="O21" s="109"/>
      <c r="P21" s="58"/>
      <c r="Q21" s="346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</row>
    <row r="22" spans="1:33" s="30" customFormat="1" ht="79.5" customHeight="1">
      <c r="A22" s="162"/>
      <c r="B22" s="193" t="s">
        <v>486</v>
      </c>
      <c r="C22" s="163" t="s">
        <v>17</v>
      </c>
      <c r="D22" s="204" t="s">
        <v>212</v>
      </c>
      <c r="E22" s="24" t="s">
        <v>76</v>
      </c>
      <c r="F22" s="34" t="s">
        <v>77</v>
      </c>
      <c r="G22" s="93">
        <v>2240</v>
      </c>
      <c r="H22" s="69">
        <v>20000</v>
      </c>
      <c r="I22" s="63">
        <v>20000</v>
      </c>
      <c r="J22" s="63"/>
      <c r="K22" s="53">
        <v>42683</v>
      </c>
      <c r="L22" s="454">
        <v>20000</v>
      </c>
      <c r="M22" s="109">
        <v>42634</v>
      </c>
      <c r="N22" s="109"/>
      <c r="O22" s="109"/>
      <c r="P22" s="58"/>
      <c r="Q22" s="346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</row>
    <row r="23" spans="1:33" s="30" customFormat="1" ht="96.75" customHeight="1">
      <c r="A23" s="162"/>
      <c r="B23" s="193" t="s">
        <v>486</v>
      </c>
      <c r="C23" s="163" t="s">
        <v>627</v>
      </c>
      <c r="D23" s="204" t="s">
        <v>212</v>
      </c>
      <c r="E23" s="105" t="s">
        <v>126</v>
      </c>
      <c r="F23" s="36">
        <v>110201</v>
      </c>
      <c r="G23" s="93">
        <v>2210</v>
      </c>
      <c r="H23" s="69">
        <v>3000</v>
      </c>
      <c r="I23" s="63">
        <v>3000</v>
      </c>
      <c r="J23" s="63"/>
      <c r="K23" s="53">
        <v>42590</v>
      </c>
      <c r="L23" s="454">
        <v>3000</v>
      </c>
      <c r="M23" s="109">
        <v>42594</v>
      </c>
      <c r="N23" s="109"/>
      <c r="O23" s="109"/>
      <c r="P23" s="58"/>
      <c r="Q23" s="346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</row>
    <row r="24" spans="1:33" s="30" customFormat="1" ht="107.25" customHeight="1">
      <c r="A24" s="162"/>
      <c r="B24" s="193" t="s">
        <v>486</v>
      </c>
      <c r="C24" s="163" t="s">
        <v>297</v>
      </c>
      <c r="D24" s="204" t="s">
        <v>212</v>
      </c>
      <c r="E24" s="24" t="s">
        <v>125</v>
      </c>
      <c r="F24" s="36">
        <v>100101</v>
      </c>
      <c r="G24" s="93">
        <v>3110</v>
      </c>
      <c r="H24" s="69">
        <v>15000</v>
      </c>
      <c r="I24" s="63"/>
      <c r="J24" s="63">
        <v>14000</v>
      </c>
      <c r="K24" s="53">
        <v>42688</v>
      </c>
      <c r="L24" s="454">
        <v>14000</v>
      </c>
      <c r="M24" s="109">
        <v>42704</v>
      </c>
      <c r="N24" s="109"/>
      <c r="O24" s="109"/>
      <c r="P24" s="58"/>
      <c r="Q24" s="346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</row>
    <row r="25" spans="1:33" s="30" customFormat="1" ht="105.75" customHeight="1">
      <c r="A25" s="162"/>
      <c r="B25" s="193" t="s">
        <v>486</v>
      </c>
      <c r="C25" s="163" t="s">
        <v>100</v>
      </c>
      <c r="D25" s="204" t="s">
        <v>212</v>
      </c>
      <c r="E25" s="24" t="s">
        <v>125</v>
      </c>
      <c r="F25" s="36">
        <v>100101</v>
      </c>
      <c r="G25" s="93">
        <v>2610</v>
      </c>
      <c r="H25" s="69">
        <v>10000</v>
      </c>
      <c r="I25" s="63">
        <v>10000</v>
      </c>
      <c r="J25" s="63"/>
      <c r="K25" s="53">
        <v>42653</v>
      </c>
      <c r="L25" s="454">
        <v>10000</v>
      </c>
      <c r="M25" s="109">
        <v>42671</v>
      </c>
      <c r="N25" s="109"/>
      <c r="O25" s="109"/>
      <c r="P25" s="58"/>
      <c r="Q25" s="346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</row>
    <row r="26" spans="1:33" s="289" customFormat="1" ht="222.75" customHeight="1">
      <c r="A26" s="277"/>
      <c r="B26" s="278" t="s">
        <v>486</v>
      </c>
      <c r="C26" s="291" t="s">
        <v>628</v>
      </c>
      <c r="D26" s="310" t="s">
        <v>212</v>
      </c>
      <c r="E26" s="282" t="s">
        <v>125</v>
      </c>
      <c r="F26" s="316">
        <v>100203</v>
      </c>
      <c r="G26" s="296">
        <v>2240</v>
      </c>
      <c r="H26" s="309">
        <v>60000</v>
      </c>
      <c r="I26" s="281"/>
      <c r="J26" s="281"/>
      <c r="K26" s="297"/>
      <c r="L26" s="454">
        <v>0</v>
      </c>
      <c r="M26" s="298"/>
      <c r="N26" s="298"/>
      <c r="O26" s="298"/>
      <c r="P26" s="288"/>
      <c r="Q26" s="348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</row>
    <row r="27" spans="1:33" s="30" customFormat="1" ht="89.25" customHeight="1">
      <c r="A27" s="162"/>
      <c r="B27" s="193" t="s">
        <v>486</v>
      </c>
      <c r="C27" s="163" t="s">
        <v>323</v>
      </c>
      <c r="D27" s="204" t="s">
        <v>212</v>
      </c>
      <c r="E27" s="24" t="s">
        <v>125</v>
      </c>
      <c r="F27" s="36">
        <v>100101</v>
      </c>
      <c r="G27" s="93">
        <v>2610</v>
      </c>
      <c r="H27" s="69">
        <v>5000</v>
      </c>
      <c r="I27" s="63">
        <v>5000</v>
      </c>
      <c r="J27" s="63"/>
      <c r="K27" s="53">
        <v>42605</v>
      </c>
      <c r="L27" s="454">
        <v>5000</v>
      </c>
      <c r="M27" s="109">
        <v>42612</v>
      </c>
      <c r="N27" s="109"/>
      <c r="O27" s="109"/>
      <c r="P27" s="58"/>
      <c r="Q27" s="346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</row>
    <row r="28" spans="1:33" s="30" customFormat="1" ht="104.25" customHeight="1">
      <c r="A28" s="162"/>
      <c r="B28" s="193" t="s">
        <v>486</v>
      </c>
      <c r="C28" s="163" t="s">
        <v>324</v>
      </c>
      <c r="D28" s="204" t="s">
        <v>212</v>
      </c>
      <c r="E28" s="24" t="s">
        <v>134</v>
      </c>
      <c r="F28" s="25" t="s">
        <v>135</v>
      </c>
      <c r="G28" s="93">
        <v>3110</v>
      </c>
      <c r="H28" s="69">
        <v>10000</v>
      </c>
      <c r="I28" s="63"/>
      <c r="J28" s="63">
        <v>10000</v>
      </c>
      <c r="K28" s="53">
        <v>42570</v>
      </c>
      <c r="L28" s="454">
        <v>10000</v>
      </c>
      <c r="M28" s="115">
        <v>42577</v>
      </c>
      <c r="N28" s="115"/>
      <c r="O28" s="115"/>
      <c r="P28" s="58"/>
      <c r="Q28" s="346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</row>
    <row r="29" spans="1:33" s="30" customFormat="1" ht="101.25" customHeight="1">
      <c r="A29" s="277"/>
      <c r="B29" s="278" t="s">
        <v>486</v>
      </c>
      <c r="C29" s="291" t="s">
        <v>334</v>
      </c>
      <c r="D29" s="204" t="s">
        <v>212</v>
      </c>
      <c r="E29" s="24" t="s">
        <v>125</v>
      </c>
      <c r="F29" s="36">
        <v>100203</v>
      </c>
      <c r="G29" s="93">
        <v>2240</v>
      </c>
      <c r="H29" s="69">
        <v>63510</v>
      </c>
      <c r="I29" s="63">
        <v>63510</v>
      </c>
      <c r="J29" s="63"/>
      <c r="K29" s="53">
        <v>42727</v>
      </c>
      <c r="L29" s="454">
        <v>62854.51</v>
      </c>
      <c r="M29" s="109">
        <v>42733</v>
      </c>
      <c r="N29" s="107"/>
      <c r="O29" s="107"/>
      <c r="P29" s="58"/>
      <c r="Q29" s="346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</row>
    <row r="30" spans="1:33" s="16" customFormat="1" ht="52.5" customHeight="1">
      <c r="A30" s="160">
        <v>3</v>
      </c>
      <c r="B30" s="167" t="s">
        <v>486</v>
      </c>
      <c r="C30" s="161"/>
      <c r="D30" s="205" t="s">
        <v>212</v>
      </c>
      <c r="E30" s="37"/>
      <c r="F30" s="31"/>
      <c r="G30" s="94"/>
      <c r="H30" s="62">
        <f aca="true" t="shared" si="0" ref="H30:O30">SUM(H21:H29)</f>
        <v>200000</v>
      </c>
      <c r="I30" s="62">
        <f t="shared" si="0"/>
        <v>101510</v>
      </c>
      <c r="J30" s="62">
        <f t="shared" si="0"/>
        <v>36380</v>
      </c>
      <c r="K30" s="51"/>
      <c r="L30" s="61">
        <f t="shared" si="0"/>
        <v>137234.51</v>
      </c>
      <c r="M30" s="62"/>
      <c r="N30" s="62">
        <f t="shared" si="0"/>
        <v>0</v>
      </c>
      <c r="O30" s="62">
        <f t="shared" si="0"/>
        <v>0</v>
      </c>
      <c r="P30" s="58"/>
      <c r="Q30" s="344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</row>
    <row r="31" spans="1:33" s="30" customFormat="1" ht="112.5">
      <c r="A31" s="135"/>
      <c r="B31" s="191" t="s">
        <v>481</v>
      </c>
      <c r="C31" s="38" t="s">
        <v>629</v>
      </c>
      <c r="D31" s="23" t="s">
        <v>211</v>
      </c>
      <c r="E31" s="15" t="s">
        <v>76</v>
      </c>
      <c r="F31" s="35" t="s">
        <v>78</v>
      </c>
      <c r="G31" s="100">
        <v>2210</v>
      </c>
      <c r="H31" s="69">
        <v>50000</v>
      </c>
      <c r="I31" s="60">
        <v>31610</v>
      </c>
      <c r="J31" s="63"/>
      <c r="K31" s="53">
        <v>42730</v>
      </c>
      <c r="L31" s="454">
        <v>31610</v>
      </c>
      <c r="M31" s="115">
        <v>42733</v>
      </c>
      <c r="N31" s="115"/>
      <c r="O31" s="115"/>
      <c r="P31" s="58"/>
      <c r="Q31" s="346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</row>
    <row r="32" spans="1:33" s="289" customFormat="1" ht="56.25">
      <c r="A32" s="312"/>
      <c r="B32" s="313" t="s">
        <v>481</v>
      </c>
      <c r="C32" s="314" t="s">
        <v>630</v>
      </c>
      <c r="D32" s="280"/>
      <c r="E32" s="282" t="s">
        <v>254</v>
      </c>
      <c r="F32" s="283" t="s">
        <v>66</v>
      </c>
      <c r="G32" s="315">
        <v>2240</v>
      </c>
      <c r="H32" s="309">
        <v>50000</v>
      </c>
      <c r="I32" s="284">
        <v>38713.3</v>
      </c>
      <c r="J32" s="281"/>
      <c r="K32" s="297">
        <v>42713</v>
      </c>
      <c r="L32" s="454">
        <v>38713.3</v>
      </c>
      <c r="M32" s="299">
        <v>42727</v>
      </c>
      <c r="N32" s="299"/>
      <c r="O32" s="299"/>
      <c r="P32" s="288"/>
      <c r="Q32" s="348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</row>
    <row r="33" spans="1:33" s="30" customFormat="1" ht="112.5">
      <c r="A33" s="135"/>
      <c r="B33" s="220" t="s">
        <v>481</v>
      </c>
      <c r="C33" s="38" t="s">
        <v>189</v>
      </c>
      <c r="D33" s="23" t="s">
        <v>211</v>
      </c>
      <c r="E33" s="15" t="s">
        <v>76</v>
      </c>
      <c r="F33" s="25" t="s">
        <v>77</v>
      </c>
      <c r="G33" s="100">
        <v>2240</v>
      </c>
      <c r="H33" s="69">
        <v>60000</v>
      </c>
      <c r="I33" s="60">
        <v>60000</v>
      </c>
      <c r="J33" s="63"/>
      <c r="K33" s="53">
        <v>42685</v>
      </c>
      <c r="L33" s="454">
        <v>60000</v>
      </c>
      <c r="M33" s="115">
        <v>42696</v>
      </c>
      <c r="N33" s="115"/>
      <c r="O33" s="115"/>
      <c r="P33" s="58"/>
      <c r="Q33" s="346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</row>
    <row r="34" spans="1:33" s="2" customFormat="1" ht="112.5">
      <c r="A34" s="137"/>
      <c r="B34" s="220" t="s">
        <v>481</v>
      </c>
      <c r="C34" s="38" t="s">
        <v>631</v>
      </c>
      <c r="D34" s="23" t="s">
        <v>211</v>
      </c>
      <c r="E34" s="24" t="s">
        <v>254</v>
      </c>
      <c r="F34" s="25" t="s">
        <v>66</v>
      </c>
      <c r="G34" s="92">
        <v>2240</v>
      </c>
      <c r="H34" s="69">
        <v>40000</v>
      </c>
      <c r="I34" s="45">
        <v>34589.74</v>
      </c>
      <c r="J34" s="64"/>
      <c r="K34" s="55">
        <v>42668</v>
      </c>
      <c r="L34" s="454">
        <v>34589.74</v>
      </c>
      <c r="M34" s="112">
        <v>42674</v>
      </c>
      <c r="N34" s="112"/>
      <c r="O34" s="112"/>
      <c r="P34" s="58"/>
      <c r="Q34" s="236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</row>
    <row r="35" spans="1:33" s="16" customFormat="1" ht="54.75" customHeight="1">
      <c r="A35" s="136">
        <v>4</v>
      </c>
      <c r="B35" s="158" t="s">
        <v>481</v>
      </c>
      <c r="C35" s="19"/>
      <c r="D35" s="10" t="s">
        <v>211</v>
      </c>
      <c r="E35" s="17"/>
      <c r="F35" s="32"/>
      <c r="G35" s="95"/>
      <c r="H35" s="62">
        <f>SUM(H31:H34)</f>
        <v>200000</v>
      </c>
      <c r="I35" s="62">
        <f>SUM(I31:I34)</f>
        <v>164913.04</v>
      </c>
      <c r="J35" s="62">
        <f>SUM(J31:J34)</f>
        <v>0</v>
      </c>
      <c r="K35" s="51"/>
      <c r="L35" s="61">
        <f>SUM(L31:L34)</f>
        <v>164913.04</v>
      </c>
      <c r="M35" s="62"/>
      <c r="N35" s="62">
        <f>SUM(N31:N34)</f>
        <v>0</v>
      </c>
      <c r="O35" s="62">
        <f>SUM(O31:O34)</f>
        <v>0</v>
      </c>
      <c r="P35" s="58"/>
      <c r="Q35" s="344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</row>
    <row r="36" spans="1:21" ht="87.75" customHeight="1">
      <c r="A36" s="137"/>
      <c r="B36" s="220" t="s">
        <v>482</v>
      </c>
      <c r="C36" s="38" t="s">
        <v>449</v>
      </c>
      <c r="D36" s="23" t="s">
        <v>211</v>
      </c>
      <c r="E36" s="24" t="s">
        <v>134</v>
      </c>
      <c r="F36" s="34" t="s">
        <v>219</v>
      </c>
      <c r="G36" s="93">
        <v>2210</v>
      </c>
      <c r="H36" s="75">
        <v>4000</v>
      </c>
      <c r="I36" s="70">
        <v>4000</v>
      </c>
      <c r="J36" s="71"/>
      <c r="K36" s="47">
        <v>42676</v>
      </c>
      <c r="L36" s="454">
        <v>4000</v>
      </c>
      <c r="M36" s="121">
        <v>42682</v>
      </c>
      <c r="N36" s="121"/>
      <c r="O36" s="121"/>
      <c r="P36" s="58"/>
      <c r="Q36" s="350"/>
      <c r="R36" s="239"/>
      <c r="S36" s="239"/>
      <c r="T36" s="239"/>
      <c r="U36" s="239"/>
    </row>
    <row r="37" spans="1:21" ht="86.25" customHeight="1">
      <c r="A37" s="137"/>
      <c r="B37" s="220" t="s">
        <v>482</v>
      </c>
      <c r="C37" s="336" t="s">
        <v>632</v>
      </c>
      <c r="D37" s="23" t="s">
        <v>211</v>
      </c>
      <c r="E37" s="24" t="s">
        <v>76</v>
      </c>
      <c r="F37" s="25" t="s">
        <v>77</v>
      </c>
      <c r="G37" s="92">
        <v>2240</v>
      </c>
      <c r="H37" s="69">
        <v>40000</v>
      </c>
      <c r="I37" s="70">
        <v>40000</v>
      </c>
      <c r="J37" s="71"/>
      <c r="K37" s="116"/>
      <c r="L37" s="454">
        <v>40000</v>
      </c>
      <c r="M37" s="110">
        <v>42612</v>
      </c>
      <c r="N37" s="110"/>
      <c r="O37" s="110"/>
      <c r="P37" s="58"/>
      <c r="Q37" s="236"/>
      <c r="R37" s="239"/>
      <c r="S37" s="239"/>
      <c r="T37" s="239"/>
      <c r="U37" s="239"/>
    </row>
    <row r="38" spans="1:21" ht="91.5" customHeight="1">
      <c r="A38" s="137"/>
      <c r="B38" s="220" t="s">
        <v>482</v>
      </c>
      <c r="C38" s="221" t="s">
        <v>633</v>
      </c>
      <c r="D38" s="23" t="s">
        <v>211</v>
      </c>
      <c r="E38" s="24" t="s">
        <v>125</v>
      </c>
      <c r="F38" s="36">
        <v>100101</v>
      </c>
      <c r="G38" s="93">
        <v>2610</v>
      </c>
      <c r="H38" s="69">
        <v>100000</v>
      </c>
      <c r="I38" s="71">
        <f>7565.96+39686.8+2037.84+2600+20185.2+1752+24510.68+873+788.52</f>
        <v>100000.00000000001</v>
      </c>
      <c r="J38" s="71"/>
      <c r="K38" s="292" t="s">
        <v>559</v>
      </c>
      <c r="L38" s="454">
        <v>100000.00000000001</v>
      </c>
      <c r="M38" s="292" t="s">
        <v>577</v>
      </c>
      <c r="N38" s="292"/>
      <c r="O38" s="292"/>
      <c r="P38" s="58"/>
      <c r="Q38" s="236"/>
      <c r="R38" s="239"/>
      <c r="S38" s="239"/>
      <c r="T38" s="239"/>
      <c r="U38" s="239"/>
    </row>
    <row r="39" spans="1:21" ht="76.5" customHeight="1">
      <c r="A39" s="137"/>
      <c r="B39" s="220" t="s">
        <v>482</v>
      </c>
      <c r="C39" s="221" t="s">
        <v>450</v>
      </c>
      <c r="D39" s="23" t="s">
        <v>211</v>
      </c>
      <c r="E39" s="24" t="s">
        <v>76</v>
      </c>
      <c r="F39" s="25" t="s">
        <v>77</v>
      </c>
      <c r="G39" s="93">
        <v>2210</v>
      </c>
      <c r="H39" s="69">
        <v>30000</v>
      </c>
      <c r="I39" s="71">
        <v>30000</v>
      </c>
      <c r="J39" s="71"/>
      <c r="K39" s="116"/>
      <c r="L39" s="454">
        <v>30000</v>
      </c>
      <c r="M39" s="110">
        <v>42611</v>
      </c>
      <c r="N39" s="110"/>
      <c r="O39" s="110"/>
      <c r="P39" s="58"/>
      <c r="Q39" s="236"/>
      <c r="R39" s="239"/>
      <c r="S39" s="239"/>
      <c r="T39" s="239"/>
      <c r="U39" s="239"/>
    </row>
    <row r="40" spans="1:21" ht="99.75" customHeight="1">
      <c r="A40" s="137"/>
      <c r="B40" s="220" t="s">
        <v>482</v>
      </c>
      <c r="C40" s="221" t="s">
        <v>120</v>
      </c>
      <c r="D40" s="23" t="s">
        <v>211</v>
      </c>
      <c r="E40" s="24" t="s">
        <v>134</v>
      </c>
      <c r="F40" s="218" t="s">
        <v>135</v>
      </c>
      <c r="G40" s="92">
        <v>2210</v>
      </c>
      <c r="H40" s="69">
        <v>6000</v>
      </c>
      <c r="I40" s="71">
        <v>6000</v>
      </c>
      <c r="J40" s="71"/>
      <c r="K40" s="116">
        <v>42541</v>
      </c>
      <c r="L40" s="454">
        <v>6000</v>
      </c>
      <c r="M40" s="110">
        <v>42576</v>
      </c>
      <c r="N40" s="110"/>
      <c r="O40" s="110"/>
      <c r="P40" s="58"/>
      <c r="Q40" s="236"/>
      <c r="R40" s="239"/>
      <c r="S40" s="239"/>
      <c r="T40" s="239"/>
      <c r="U40" s="239"/>
    </row>
    <row r="41" spans="1:21" ht="93" customHeight="1">
      <c r="A41" s="137"/>
      <c r="B41" s="220" t="s">
        <v>482</v>
      </c>
      <c r="C41" s="221" t="s">
        <v>451</v>
      </c>
      <c r="D41" s="23" t="s">
        <v>211</v>
      </c>
      <c r="E41" s="15" t="s">
        <v>114</v>
      </c>
      <c r="F41" s="25" t="s">
        <v>115</v>
      </c>
      <c r="G41" s="92">
        <v>2210</v>
      </c>
      <c r="H41" s="69">
        <v>20000</v>
      </c>
      <c r="I41" s="71">
        <v>20000</v>
      </c>
      <c r="J41" s="71"/>
      <c r="K41" s="116">
        <v>42578</v>
      </c>
      <c r="L41" s="454">
        <v>20000</v>
      </c>
      <c r="M41" s="110">
        <v>42580</v>
      </c>
      <c r="N41" s="110"/>
      <c r="O41" s="110"/>
      <c r="P41" s="58"/>
      <c r="Q41" s="236"/>
      <c r="R41" s="239"/>
      <c r="S41" s="239"/>
      <c r="T41" s="239"/>
      <c r="U41" s="239"/>
    </row>
    <row r="42" spans="1:33" s="16" customFormat="1" ht="52.5" customHeight="1">
      <c r="A42" s="136">
        <v>5</v>
      </c>
      <c r="B42" s="157" t="s">
        <v>482</v>
      </c>
      <c r="C42" s="155"/>
      <c r="D42" s="10" t="s">
        <v>211</v>
      </c>
      <c r="E42" s="10"/>
      <c r="F42" s="32"/>
      <c r="G42" s="95"/>
      <c r="H42" s="62">
        <f aca="true" t="shared" si="1" ref="H42:O42">SUM(H36:H41)</f>
        <v>200000</v>
      </c>
      <c r="I42" s="62">
        <f t="shared" si="1"/>
        <v>200000</v>
      </c>
      <c r="J42" s="62">
        <f t="shared" si="1"/>
        <v>0</v>
      </c>
      <c r="K42" s="156"/>
      <c r="L42" s="61">
        <f t="shared" si="1"/>
        <v>200000</v>
      </c>
      <c r="M42" s="62"/>
      <c r="N42" s="62">
        <f t="shared" si="1"/>
        <v>0</v>
      </c>
      <c r="O42" s="62">
        <f t="shared" si="1"/>
        <v>0</v>
      </c>
      <c r="P42" s="58"/>
      <c r="Q42" s="344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</row>
    <row r="43" spans="1:21" ht="112.5">
      <c r="A43" s="169"/>
      <c r="B43" s="189" t="s">
        <v>483</v>
      </c>
      <c r="C43" s="175" t="s">
        <v>634</v>
      </c>
      <c r="D43" s="23" t="s">
        <v>211</v>
      </c>
      <c r="E43" s="24" t="s">
        <v>125</v>
      </c>
      <c r="F43" s="34" t="s">
        <v>66</v>
      </c>
      <c r="G43" s="93">
        <v>2610</v>
      </c>
      <c r="H43" s="69">
        <v>20000</v>
      </c>
      <c r="I43" s="71">
        <v>20000</v>
      </c>
      <c r="J43" s="71"/>
      <c r="K43" s="79">
        <v>42598</v>
      </c>
      <c r="L43" s="454">
        <v>20000</v>
      </c>
      <c r="M43" s="112">
        <v>42618</v>
      </c>
      <c r="N43" s="112"/>
      <c r="O43" s="112"/>
      <c r="P43" s="58"/>
      <c r="Q43" s="236"/>
      <c r="R43" s="239"/>
      <c r="S43" s="239"/>
      <c r="T43" s="239"/>
      <c r="U43" s="239"/>
    </row>
    <row r="44" spans="1:21" ht="112.5">
      <c r="A44" s="169"/>
      <c r="B44" s="189" t="s">
        <v>483</v>
      </c>
      <c r="C44" s="175" t="s">
        <v>144</v>
      </c>
      <c r="D44" s="23" t="s">
        <v>211</v>
      </c>
      <c r="E44" s="24" t="s">
        <v>125</v>
      </c>
      <c r="F44" s="34" t="s">
        <v>66</v>
      </c>
      <c r="G44" s="93">
        <v>2610</v>
      </c>
      <c r="H44" s="69">
        <v>3000</v>
      </c>
      <c r="I44" s="71">
        <v>3000</v>
      </c>
      <c r="J44" s="71"/>
      <c r="K44" s="79">
        <v>42563</v>
      </c>
      <c r="L44" s="454">
        <v>3000</v>
      </c>
      <c r="M44" s="112">
        <v>42569</v>
      </c>
      <c r="N44" s="112"/>
      <c r="O44" s="112"/>
      <c r="P44" s="58"/>
      <c r="Q44" s="236"/>
      <c r="R44" s="239"/>
      <c r="S44" s="239"/>
      <c r="T44" s="239"/>
      <c r="U44" s="239"/>
    </row>
    <row r="45" spans="1:33" s="289" customFormat="1" ht="112.5">
      <c r="A45" s="277"/>
      <c r="B45" s="317" t="s">
        <v>483</v>
      </c>
      <c r="C45" s="318" t="s">
        <v>145</v>
      </c>
      <c r="D45" s="280" t="s">
        <v>211</v>
      </c>
      <c r="E45" s="282" t="s">
        <v>125</v>
      </c>
      <c r="F45" s="283" t="s">
        <v>66</v>
      </c>
      <c r="G45" s="296">
        <v>2240</v>
      </c>
      <c r="H45" s="309">
        <v>3000</v>
      </c>
      <c r="I45" s="285">
        <v>3000</v>
      </c>
      <c r="J45" s="285"/>
      <c r="K45" s="319">
        <v>42727</v>
      </c>
      <c r="L45" s="454">
        <v>0</v>
      </c>
      <c r="M45" s="299"/>
      <c r="N45" s="299"/>
      <c r="O45" s="299"/>
      <c r="P45" s="288"/>
      <c r="Q45" s="348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</row>
    <row r="46" spans="1:21" ht="112.5">
      <c r="A46" s="169"/>
      <c r="B46" s="189" t="s">
        <v>483</v>
      </c>
      <c r="C46" s="175" t="s">
        <v>635</v>
      </c>
      <c r="D46" s="23" t="s">
        <v>211</v>
      </c>
      <c r="E46" s="24" t="s">
        <v>125</v>
      </c>
      <c r="F46" s="34" t="s">
        <v>66</v>
      </c>
      <c r="G46" s="93">
        <v>2610</v>
      </c>
      <c r="H46" s="309">
        <v>3000</v>
      </c>
      <c r="I46" s="71">
        <v>3000</v>
      </c>
      <c r="J46" s="71"/>
      <c r="K46" s="79">
        <v>42563</v>
      </c>
      <c r="L46" s="454">
        <v>3000</v>
      </c>
      <c r="M46" s="112">
        <v>42569</v>
      </c>
      <c r="N46" s="112"/>
      <c r="O46" s="112"/>
      <c r="P46" s="58"/>
      <c r="Q46" s="236"/>
      <c r="R46" s="239"/>
      <c r="S46" s="239"/>
      <c r="T46" s="239"/>
      <c r="U46" s="239"/>
    </row>
    <row r="47" spans="1:33" s="289" customFormat="1" ht="112.5">
      <c r="A47" s="277"/>
      <c r="B47" s="317" t="s">
        <v>483</v>
      </c>
      <c r="C47" s="318" t="s">
        <v>636</v>
      </c>
      <c r="D47" s="280" t="s">
        <v>211</v>
      </c>
      <c r="E47" s="282" t="s">
        <v>125</v>
      </c>
      <c r="F47" s="283" t="s">
        <v>66</v>
      </c>
      <c r="G47" s="296">
        <v>2240</v>
      </c>
      <c r="H47" s="309">
        <v>3000</v>
      </c>
      <c r="I47" s="285">
        <v>3000</v>
      </c>
      <c r="J47" s="285"/>
      <c r="K47" s="319">
        <v>42727</v>
      </c>
      <c r="L47" s="454">
        <v>0</v>
      </c>
      <c r="M47" s="299"/>
      <c r="N47" s="299"/>
      <c r="O47" s="299"/>
      <c r="P47" s="288"/>
      <c r="Q47" s="351"/>
      <c r="R47" s="352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</row>
    <row r="48" spans="1:21" ht="112.5">
      <c r="A48" s="169"/>
      <c r="B48" s="189" t="s">
        <v>483</v>
      </c>
      <c r="C48" s="175" t="s">
        <v>637</v>
      </c>
      <c r="D48" s="23" t="s">
        <v>211</v>
      </c>
      <c r="E48" s="24" t="s">
        <v>125</v>
      </c>
      <c r="F48" s="34" t="s">
        <v>66</v>
      </c>
      <c r="G48" s="93">
        <v>2240</v>
      </c>
      <c r="H48" s="69">
        <v>7000</v>
      </c>
      <c r="I48" s="71">
        <v>7000</v>
      </c>
      <c r="J48" s="71"/>
      <c r="K48" s="79">
        <v>42642</v>
      </c>
      <c r="L48" s="454">
        <v>7000</v>
      </c>
      <c r="M48" s="112">
        <v>42648</v>
      </c>
      <c r="N48" s="112"/>
      <c r="O48" s="112"/>
      <c r="P48" s="58"/>
      <c r="Q48" s="236"/>
      <c r="R48" s="239"/>
      <c r="S48" s="239"/>
      <c r="T48" s="239"/>
      <c r="U48" s="239"/>
    </row>
    <row r="49" spans="1:21" ht="112.5">
      <c r="A49" s="169"/>
      <c r="B49" s="189" t="s">
        <v>483</v>
      </c>
      <c r="C49" s="175" t="s">
        <v>146</v>
      </c>
      <c r="D49" s="23" t="s">
        <v>211</v>
      </c>
      <c r="E49" s="15" t="s">
        <v>76</v>
      </c>
      <c r="F49" s="25" t="s">
        <v>78</v>
      </c>
      <c r="G49" s="92">
        <v>2210</v>
      </c>
      <c r="H49" s="69">
        <v>16000</v>
      </c>
      <c r="I49" s="71">
        <v>16000</v>
      </c>
      <c r="J49" s="71"/>
      <c r="K49" s="79">
        <v>42683</v>
      </c>
      <c r="L49" s="454">
        <v>16000</v>
      </c>
      <c r="M49" s="112">
        <v>42689</v>
      </c>
      <c r="N49" s="112"/>
      <c r="O49" s="112"/>
      <c r="P49" s="58"/>
      <c r="Q49" s="236"/>
      <c r="R49" s="239"/>
      <c r="S49" s="239"/>
      <c r="T49" s="239"/>
      <c r="U49" s="239"/>
    </row>
    <row r="50" spans="1:21" ht="112.5">
      <c r="A50" s="169"/>
      <c r="B50" s="189" t="s">
        <v>483</v>
      </c>
      <c r="C50" s="175" t="s">
        <v>147</v>
      </c>
      <c r="D50" s="23" t="s">
        <v>211</v>
      </c>
      <c r="E50" s="15" t="s">
        <v>76</v>
      </c>
      <c r="F50" s="25" t="s">
        <v>77</v>
      </c>
      <c r="G50" s="92">
        <v>2210</v>
      </c>
      <c r="H50" s="69">
        <v>4500</v>
      </c>
      <c r="I50" s="71">
        <v>4500</v>
      </c>
      <c r="J50" s="71"/>
      <c r="K50" s="79">
        <v>42611</v>
      </c>
      <c r="L50" s="454">
        <v>4500</v>
      </c>
      <c r="M50" s="112">
        <v>42613</v>
      </c>
      <c r="N50" s="112"/>
      <c r="O50" s="112"/>
      <c r="P50" s="58"/>
      <c r="Q50" s="236"/>
      <c r="R50" s="239"/>
      <c r="S50" s="239"/>
      <c r="T50" s="239"/>
      <c r="U50" s="239"/>
    </row>
    <row r="51" spans="1:21" ht="112.5">
      <c r="A51" s="169"/>
      <c r="B51" s="189" t="s">
        <v>483</v>
      </c>
      <c r="C51" s="175" t="s">
        <v>148</v>
      </c>
      <c r="D51" s="23" t="s">
        <v>211</v>
      </c>
      <c r="E51" s="15" t="s">
        <v>76</v>
      </c>
      <c r="F51" s="25" t="s">
        <v>77</v>
      </c>
      <c r="G51" s="92">
        <v>2210</v>
      </c>
      <c r="H51" s="69">
        <v>7820</v>
      </c>
      <c r="I51" s="71">
        <f>1884.69+5935.31</f>
        <v>7820</v>
      </c>
      <c r="J51" s="71"/>
      <c r="K51" s="79" t="s">
        <v>339</v>
      </c>
      <c r="L51" s="454">
        <v>7820</v>
      </c>
      <c r="M51" s="112">
        <v>42576</v>
      </c>
      <c r="N51" s="112"/>
      <c r="O51" s="112"/>
      <c r="P51" s="58"/>
      <c r="Q51" s="236"/>
      <c r="R51" s="239"/>
      <c r="S51" s="239"/>
      <c r="T51" s="239"/>
      <c r="U51" s="239"/>
    </row>
    <row r="52" spans="1:21" ht="112.5">
      <c r="A52" s="169"/>
      <c r="B52" s="189" t="s">
        <v>483</v>
      </c>
      <c r="C52" s="175" t="s">
        <v>148</v>
      </c>
      <c r="D52" s="23" t="s">
        <v>211</v>
      </c>
      <c r="E52" s="15" t="s">
        <v>76</v>
      </c>
      <c r="F52" s="25" t="s">
        <v>77</v>
      </c>
      <c r="G52" s="92">
        <v>2240</v>
      </c>
      <c r="H52" s="69">
        <v>10180</v>
      </c>
      <c r="I52" s="71">
        <v>10180</v>
      </c>
      <c r="J52" s="71"/>
      <c r="K52" s="79">
        <v>42569</v>
      </c>
      <c r="L52" s="454">
        <v>10180</v>
      </c>
      <c r="M52" s="112">
        <v>42572</v>
      </c>
      <c r="N52" s="112"/>
      <c r="O52" s="112"/>
      <c r="P52" s="58"/>
      <c r="Q52" s="236"/>
      <c r="R52" s="239"/>
      <c r="S52" s="239"/>
      <c r="T52" s="239"/>
      <c r="U52" s="239"/>
    </row>
    <row r="53" spans="1:21" ht="112.5">
      <c r="A53" s="169"/>
      <c r="B53" s="189" t="s">
        <v>483</v>
      </c>
      <c r="C53" s="222" t="s">
        <v>105</v>
      </c>
      <c r="D53" s="23" t="s">
        <v>211</v>
      </c>
      <c r="E53" s="15" t="s">
        <v>76</v>
      </c>
      <c r="F53" s="25" t="s">
        <v>77</v>
      </c>
      <c r="G53" s="92">
        <v>2240</v>
      </c>
      <c r="H53" s="69">
        <v>22000</v>
      </c>
      <c r="I53" s="71">
        <v>22000</v>
      </c>
      <c r="J53" s="71"/>
      <c r="K53" s="79">
        <v>42569</v>
      </c>
      <c r="L53" s="454">
        <v>22000</v>
      </c>
      <c r="M53" s="112">
        <v>42572</v>
      </c>
      <c r="N53" s="112"/>
      <c r="O53" s="112"/>
      <c r="P53" s="58"/>
      <c r="Q53" s="236"/>
      <c r="R53" s="239"/>
      <c r="S53" s="239"/>
      <c r="T53" s="239"/>
      <c r="U53" s="239"/>
    </row>
    <row r="54" spans="1:21" ht="112.5">
      <c r="A54" s="169"/>
      <c r="B54" s="189" t="s">
        <v>483</v>
      </c>
      <c r="C54" s="175" t="s">
        <v>638</v>
      </c>
      <c r="D54" s="23" t="s">
        <v>211</v>
      </c>
      <c r="E54" s="24" t="s">
        <v>126</v>
      </c>
      <c r="F54" s="25" t="s">
        <v>217</v>
      </c>
      <c r="G54" s="92">
        <v>3110</v>
      </c>
      <c r="H54" s="69">
        <v>15000</v>
      </c>
      <c r="I54" s="71"/>
      <c r="J54" s="71">
        <v>15000</v>
      </c>
      <c r="K54" s="79">
        <v>42552</v>
      </c>
      <c r="L54" s="454">
        <v>15000</v>
      </c>
      <c r="M54" s="112">
        <v>42557</v>
      </c>
      <c r="N54" s="112"/>
      <c r="O54" s="112"/>
      <c r="P54" s="58"/>
      <c r="Q54" s="236"/>
      <c r="R54" s="239"/>
      <c r="S54" s="239"/>
      <c r="T54" s="239"/>
      <c r="U54" s="239"/>
    </row>
    <row r="55" spans="1:21" ht="112.5">
      <c r="A55" s="169"/>
      <c r="B55" s="220" t="s">
        <v>483</v>
      </c>
      <c r="C55" s="222" t="s">
        <v>242</v>
      </c>
      <c r="D55" s="23" t="s">
        <v>211</v>
      </c>
      <c r="E55" s="24" t="s">
        <v>134</v>
      </c>
      <c r="F55" s="34" t="s">
        <v>219</v>
      </c>
      <c r="G55" s="93">
        <v>2210</v>
      </c>
      <c r="H55" s="69">
        <v>5000</v>
      </c>
      <c r="I55" s="71">
        <v>5000</v>
      </c>
      <c r="J55" s="71"/>
      <c r="K55" s="79">
        <v>42604</v>
      </c>
      <c r="L55" s="454">
        <v>5000</v>
      </c>
      <c r="M55" s="112">
        <v>42611</v>
      </c>
      <c r="N55" s="112"/>
      <c r="O55" s="112"/>
      <c r="P55" s="58"/>
      <c r="Q55" s="236"/>
      <c r="R55" s="239"/>
      <c r="S55" s="239"/>
      <c r="T55" s="239"/>
      <c r="U55" s="239"/>
    </row>
    <row r="56" spans="1:21" ht="112.5">
      <c r="A56" s="169"/>
      <c r="B56" s="220" t="s">
        <v>483</v>
      </c>
      <c r="C56" s="222" t="s">
        <v>243</v>
      </c>
      <c r="D56" s="23" t="s">
        <v>211</v>
      </c>
      <c r="E56" s="24" t="s">
        <v>134</v>
      </c>
      <c r="F56" s="25" t="s">
        <v>135</v>
      </c>
      <c r="G56" s="92">
        <v>2210</v>
      </c>
      <c r="H56" s="69">
        <v>5000</v>
      </c>
      <c r="I56" s="71">
        <v>5000</v>
      </c>
      <c r="J56" s="71"/>
      <c r="K56" s="79">
        <v>42590</v>
      </c>
      <c r="L56" s="454">
        <v>5000</v>
      </c>
      <c r="M56" s="112">
        <v>42594</v>
      </c>
      <c r="N56" s="112"/>
      <c r="O56" s="112"/>
      <c r="P56" s="58"/>
      <c r="Q56" s="236"/>
      <c r="R56" s="239"/>
      <c r="S56" s="239"/>
      <c r="T56" s="239"/>
      <c r="U56" s="239"/>
    </row>
    <row r="57" spans="1:21" ht="112.5">
      <c r="A57" s="169"/>
      <c r="B57" s="220" t="s">
        <v>483</v>
      </c>
      <c r="C57" s="222" t="s">
        <v>244</v>
      </c>
      <c r="D57" s="23" t="s">
        <v>211</v>
      </c>
      <c r="E57" s="24" t="s">
        <v>134</v>
      </c>
      <c r="F57" s="25" t="s">
        <v>255</v>
      </c>
      <c r="G57" s="92">
        <v>3110</v>
      </c>
      <c r="H57" s="69">
        <v>5000</v>
      </c>
      <c r="I57" s="71"/>
      <c r="J57" s="71">
        <v>5000</v>
      </c>
      <c r="K57" s="79">
        <v>42607</v>
      </c>
      <c r="L57" s="454">
        <v>5000</v>
      </c>
      <c r="M57" s="112">
        <v>42640</v>
      </c>
      <c r="N57" s="112"/>
      <c r="O57" s="112"/>
      <c r="P57" s="58"/>
      <c r="Q57" s="236"/>
      <c r="R57" s="239"/>
      <c r="S57" s="239"/>
      <c r="T57" s="239"/>
      <c r="U57" s="239"/>
    </row>
    <row r="58" spans="1:21" ht="112.5">
      <c r="A58" s="169"/>
      <c r="B58" s="220" t="s">
        <v>483</v>
      </c>
      <c r="C58" s="222" t="s">
        <v>165</v>
      </c>
      <c r="D58" s="23" t="s">
        <v>211</v>
      </c>
      <c r="E58" s="24" t="s">
        <v>134</v>
      </c>
      <c r="F58" s="34" t="s">
        <v>237</v>
      </c>
      <c r="G58" s="93">
        <v>2210</v>
      </c>
      <c r="H58" s="69">
        <v>5000</v>
      </c>
      <c r="I58" s="71">
        <v>5000</v>
      </c>
      <c r="J58" s="71"/>
      <c r="K58" s="79">
        <v>42668</v>
      </c>
      <c r="L58" s="454">
        <v>5000</v>
      </c>
      <c r="M58" s="112">
        <v>40478</v>
      </c>
      <c r="N58" s="112"/>
      <c r="O58" s="112"/>
      <c r="P58" s="58"/>
      <c r="Q58" s="236"/>
      <c r="R58" s="239"/>
      <c r="S58" s="239"/>
      <c r="T58" s="239"/>
      <c r="U58" s="239"/>
    </row>
    <row r="59" spans="1:21" ht="112.5">
      <c r="A59" s="169"/>
      <c r="B59" s="220" t="s">
        <v>483</v>
      </c>
      <c r="C59" s="222" t="s">
        <v>245</v>
      </c>
      <c r="D59" s="23" t="s">
        <v>211</v>
      </c>
      <c r="E59" s="24" t="s">
        <v>134</v>
      </c>
      <c r="F59" s="25" t="s">
        <v>135</v>
      </c>
      <c r="G59" s="92">
        <v>2210</v>
      </c>
      <c r="H59" s="69">
        <v>5000</v>
      </c>
      <c r="I59" s="71">
        <v>5000</v>
      </c>
      <c r="J59" s="71"/>
      <c r="K59" s="79">
        <v>42573</v>
      </c>
      <c r="L59" s="454">
        <v>5000</v>
      </c>
      <c r="M59" s="112">
        <v>42578</v>
      </c>
      <c r="N59" s="112"/>
      <c r="O59" s="112"/>
      <c r="P59" s="58"/>
      <c r="Q59" s="236"/>
      <c r="R59" s="239"/>
      <c r="S59" s="239"/>
      <c r="T59" s="239"/>
      <c r="U59" s="239"/>
    </row>
    <row r="60" spans="1:21" ht="112.5">
      <c r="A60" s="169"/>
      <c r="B60" s="220" t="s">
        <v>483</v>
      </c>
      <c r="C60" s="222" t="s">
        <v>22</v>
      </c>
      <c r="D60" s="23" t="s">
        <v>211</v>
      </c>
      <c r="E60" s="24" t="s">
        <v>125</v>
      </c>
      <c r="F60" s="216" t="s">
        <v>429</v>
      </c>
      <c r="G60" s="217" t="s">
        <v>360</v>
      </c>
      <c r="H60" s="133">
        <v>19500</v>
      </c>
      <c r="I60" s="71">
        <v>5700</v>
      </c>
      <c r="J60" s="71">
        <v>12600</v>
      </c>
      <c r="K60" s="79" t="s">
        <v>583</v>
      </c>
      <c r="L60" s="454">
        <v>18300</v>
      </c>
      <c r="M60" s="112">
        <v>18300</v>
      </c>
      <c r="N60" s="112"/>
      <c r="O60" s="112"/>
      <c r="P60" s="58"/>
      <c r="Q60" s="236"/>
      <c r="R60" s="239"/>
      <c r="S60" s="239"/>
      <c r="T60" s="239"/>
      <c r="U60" s="239"/>
    </row>
    <row r="61" spans="1:21" ht="112.5">
      <c r="A61" s="169"/>
      <c r="B61" s="220" t="s">
        <v>483</v>
      </c>
      <c r="C61" s="222" t="s">
        <v>639</v>
      </c>
      <c r="D61" s="23" t="s">
        <v>211</v>
      </c>
      <c r="E61" s="24" t="s">
        <v>126</v>
      </c>
      <c r="F61" s="25" t="s">
        <v>127</v>
      </c>
      <c r="G61" s="92">
        <v>2240</v>
      </c>
      <c r="H61" s="69">
        <v>10000</v>
      </c>
      <c r="I61" s="71">
        <v>10000</v>
      </c>
      <c r="J61" s="71"/>
      <c r="K61" s="79">
        <v>42584</v>
      </c>
      <c r="L61" s="454">
        <v>10000</v>
      </c>
      <c r="M61" s="112">
        <v>42590</v>
      </c>
      <c r="N61" s="112"/>
      <c r="O61" s="112"/>
      <c r="P61" s="58"/>
      <c r="Q61" s="353"/>
      <c r="R61" s="352"/>
      <c r="S61" s="239"/>
      <c r="T61" s="239"/>
      <c r="U61" s="239"/>
    </row>
    <row r="62" spans="1:21" ht="112.5">
      <c r="A62" s="169"/>
      <c r="B62" s="220" t="s">
        <v>483</v>
      </c>
      <c r="C62" s="222" t="s">
        <v>246</v>
      </c>
      <c r="D62" s="23" t="s">
        <v>211</v>
      </c>
      <c r="E62" s="24" t="s">
        <v>125</v>
      </c>
      <c r="F62" s="34" t="s">
        <v>66</v>
      </c>
      <c r="G62" s="93">
        <v>2610</v>
      </c>
      <c r="H62" s="69">
        <v>5000</v>
      </c>
      <c r="I62" s="71">
        <v>5000</v>
      </c>
      <c r="J62" s="71"/>
      <c r="K62" s="79">
        <v>42585</v>
      </c>
      <c r="L62" s="454">
        <v>5000</v>
      </c>
      <c r="M62" s="112">
        <v>42590</v>
      </c>
      <c r="N62" s="112"/>
      <c r="O62" s="112"/>
      <c r="P62" s="58"/>
      <c r="Q62" s="353"/>
      <c r="R62" s="354"/>
      <c r="S62" s="239"/>
      <c r="T62" s="239"/>
      <c r="U62" s="239"/>
    </row>
    <row r="63" spans="1:21" ht="112.5">
      <c r="A63" s="169"/>
      <c r="B63" s="220" t="s">
        <v>483</v>
      </c>
      <c r="C63" s="222" t="s">
        <v>640</v>
      </c>
      <c r="D63" s="23" t="s">
        <v>211</v>
      </c>
      <c r="E63" s="24" t="s">
        <v>136</v>
      </c>
      <c r="F63" s="25" t="s">
        <v>303</v>
      </c>
      <c r="G63" s="92">
        <v>2210</v>
      </c>
      <c r="H63" s="69">
        <v>26000</v>
      </c>
      <c r="I63" s="71">
        <v>25950</v>
      </c>
      <c r="J63" s="71"/>
      <c r="K63" s="79">
        <v>42578</v>
      </c>
      <c r="L63" s="454">
        <v>25950</v>
      </c>
      <c r="M63" s="112">
        <v>42580</v>
      </c>
      <c r="N63" s="112"/>
      <c r="O63" s="112"/>
      <c r="P63" s="58"/>
      <c r="Q63" s="353"/>
      <c r="R63" s="352"/>
      <c r="S63" s="239"/>
      <c r="T63" s="239"/>
      <c r="U63" s="239"/>
    </row>
    <row r="64" spans="1:33" s="16" customFormat="1" ht="57.75" customHeight="1">
      <c r="A64" s="160">
        <v>6</v>
      </c>
      <c r="B64" s="158" t="s">
        <v>483</v>
      </c>
      <c r="C64" s="161"/>
      <c r="D64" s="10" t="s">
        <v>211</v>
      </c>
      <c r="E64" s="42"/>
      <c r="F64" s="31"/>
      <c r="G64" s="94"/>
      <c r="H64" s="62">
        <f>SUM(H43:H63)</f>
        <v>200000</v>
      </c>
      <c r="I64" s="62">
        <f>SUM(I43:I63)</f>
        <v>166150</v>
      </c>
      <c r="J64" s="62">
        <f>SUM(J43:J63)</f>
        <v>32600</v>
      </c>
      <c r="K64" s="51"/>
      <c r="L64" s="61">
        <f>SUM(L43:L63)</f>
        <v>192750</v>
      </c>
      <c r="M64" s="62"/>
      <c r="N64" s="62">
        <f>SUM(N43:N63)</f>
        <v>0</v>
      </c>
      <c r="O64" s="62">
        <f>SUM(O43:O63)</f>
        <v>0</v>
      </c>
      <c r="P64" s="58"/>
      <c r="Q64" s="344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</row>
    <row r="65" spans="1:33" s="30" customFormat="1" ht="112.5">
      <c r="A65" s="162"/>
      <c r="B65" s="190" t="s">
        <v>484</v>
      </c>
      <c r="C65" s="163" t="s">
        <v>82</v>
      </c>
      <c r="D65" s="23" t="s">
        <v>211</v>
      </c>
      <c r="E65" s="196" t="s">
        <v>114</v>
      </c>
      <c r="F65" s="34" t="s">
        <v>116</v>
      </c>
      <c r="G65" s="93">
        <v>2210</v>
      </c>
      <c r="H65" s="69">
        <v>20000</v>
      </c>
      <c r="I65" s="63">
        <v>20000</v>
      </c>
      <c r="J65" s="63"/>
      <c r="K65" s="53">
        <v>42524</v>
      </c>
      <c r="L65" s="454">
        <v>20000</v>
      </c>
      <c r="M65" s="109">
        <v>42529</v>
      </c>
      <c r="N65" s="109"/>
      <c r="O65" s="109"/>
      <c r="P65" s="58"/>
      <c r="Q65" s="346"/>
      <c r="R65" s="347"/>
      <c r="S65" s="347"/>
      <c r="T65" s="347"/>
      <c r="U65" s="347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</row>
    <row r="66" spans="1:33" s="30" customFormat="1" ht="112.5">
      <c r="A66" s="162"/>
      <c r="B66" s="190" t="s">
        <v>484</v>
      </c>
      <c r="C66" s="163" t="s">
        <v>641</v>
      </c>
      <c r="D66" s="23" t="s">
        <v>211</v>
      </c>
      <c r="E66" s="15" t="s">
        <v>76</v>
      </c>
      <c r="F66" s="34" t="s">
        <v>78</v>
      </c>
      <c r="G66" s="93">
        <v>2210</v>
      </c>
      <c r="H66" s="69">
        <v>20000</v>
      </c>
      <c r="I66" s="63">
        <v>19984.32</v>
      </c>
      <c r="J66" s="63"/>
      <c r="K66" s="153">
        <v>42556</v>
      </c>
      <c r="L66" s="454">
        <v>19984.32</v>
      </c>
      <c r="M66" s="115">
        <v>42563</v>
      </c>
      <c r="N66" s="115"/>
      <c r="O66" s="115"/>
      <c r="P66" s="58"/>
      <c r="Q66" s="346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</row>
    <row r="67" spans="1:33" s="30" customFormat="1" ht="112.5">
      <c r="A67" s="162"/>
      <c r="B67" s="190" t="s">
        <v>484</v>
      </c>
      <c r="C67" s="163" t="s">
        <v>642</v>
      </c>
      <c r="D67" s="23" t="s">
        <v>211</v>
      </c>
      <c r="E67" s="15" t="s">
        <v>76</v>
      </c>
      <c r="F67" s="34" t="s">
        <v>79</v>
      </c>
      <c r="G67" s="93">
        <v>2240</v>
      </c>
      <c r="H67" s="69">
        <v>3000</v>
      </c>
      <c r="I67" s="63">
        <v>2978.37</v>
      </c>
      <c r="J67" s="63"/>
      <c r="K67" s="53">
        <v>42598</v>
      </c>
      <c r="L67" s="454">
        <v>2978.37</v>
      </c>
      <c r="M67" s="109">
        <v>42600</v>
      </c>
      <c r="N67" s="109"/>
      <c r="O67" s="109"/>
      <c r="P67" s="58"/>
      <c r="Q67" s="346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</row>
    <row r="68" spans="1:33" s="30" customFormat="1" ht="112.5">
      <c r="A68" s="162"/>
      <c r="B68" s="190" t="s">
        <v>484</v>
      </c>
      <c r="C68" s="163" t="s">
        <v>141</v>
      </c>
      <c r="D68" s="23" t="s">
        <v>211</v>
      </c>
      <c r="E68" s="24" t="s">
        <v>125</v>
      </c>
      <c r="F68" s="34" t="s">
        <v>66</v>
      </c>
      <c r="G68" s="93">
        <v>2610</v>
      </c>
      <c r="H68" s="69">
        <v>4000</v>
      </c>
      <c r="I68" s="63">
        <v>4000</v>
      </c>
      <c r="J68" s="63"/>
      <c r="K68" s="53">
        <v>42577</v>
      </c>
      <c r="L68" s="454">
        <v>4000</v>
      </c>
      <c r="M68" s="115">
        <v>42580</v>
      </c>
      <c r="N68" s="115"/>
      <c r="O68" s="115"/>
      <c r="P68" s="58"/>
      <c r="Q68" s="346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7"/>
    </row>
    <row r="69" spans="1:33" s="30" customFormat="1" ht="112.5">
      <c r="A69" s="162"/>
      <c r="B69" s="190" t="s">
        <v>484</v>
      </c>
      <c r="C69" s="163" t="s">
        <v>142</v>
      </c>
      <c r="D69" s="23" t="s">
        <v>211</v>
      </c>
      <c r="E69" s="24" t="s">
        <v>125</v>
      </c>
      <c r="F69" s="34" t="s">
        <v>66</v>
      </c>
      <c r="G69" s="93">
        <v>2610</v>
      </c>
      <c r="H69" s="69">
        <v>4000</v>
      </c>
      <c r="I69" s="45">
        <v>4000</v>
      </c>
      <c r="J69" s="63"/>
      <c r="K69" s="53">
        <v>42563</v>
      </c>
      <c r="L69" s="454">
        <v>4000</v>
      </c>
      <c r="M69" s="115">
        <v>42569</v>
      </c>
      <c r="N69" s="115"/>
      <c r="O69" s="115"/>
      <c r="P69" s="58"/>
      <c r="Q69" s="346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</row>
    <row r="70" spans="1:33" s="30" customFormat="1" ht="112.5">
      <c r="A70" s="162"/>
      <c r="B70" s="190" t="s">
        <v>484</v>
      </c>
      <c r="C70" s="163" t="s">
        <v>269</v>
      </c>
      <c r="D70" s="23" t="s">
        <v>211</v>
      </c>
      <c r="E70" s="24" t="s">
        <v>125</v>
      </c>
      <c r="F70" s="34" t="s">
        <v>66</v>
      </c>
      <c r="G70" s="93">
        <v>2610</v>
      </c>
      <c r="H70" s="69">
        <v>12000</v>
      </c>
      <c r="I70" s="45">
        <v>12000</v>
      </c>
      <c r="J70" s="63"/>
      <c r="K70" s="53">
        <v>42563</v>
      </c>
      <c r="L70" s="454">
        <v>12000</v>
      </c>
      <c r="M70" s="115">
        <v>42569</v>
      </c>
      <c r="N70" s="115"/>
      <c r="O70" s="115"/>
      <c r="P70" s="58"/>
      <c r="Q70" s="346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</row>
    <row r="71" spans="1:33" s="30" customFormat="1" ht="112.5">
      <c r="A71" s="162"/>
      <c r="B71" s="193" t="s">
        <v>484</v>
      </c>
      <c r="C71" s="163" t="s">
        <v>273</v>
      </c>
      <c r="D71" s="23" t="s">
        <v>211</v>
      </c>
      <c r="E71" s="24" t="s">
        <v>134</v>
      </c>
      <c r="F71" s="34" t="s">
        <v>219</v>
      </c>
      <c r="G71" s="93">
        <v>2210</v>
      </c>
      <c r="H71" s="69">
        <v>5000</v>
      </c>
      <c r="I71" s="63">
        <v>5000</v>
      </c>
      <c r="J71" s="63"/>
      <c r="K71" s="53">
        <v>42607</v>
      </c>
      <c r="L71" s="454">
        <v>5000</v>
      </c>
      <c r="M71" s="115">
        <v>42612</v>
      </c>
      <c r="N71" s="115"/>
      <c r="O71" s="115"/>
      <c r="P71" s="58"/>
      <c r="Q71" s="346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</row>
    <row r="72" spans="1:33" s="30" customFormat="1" ht="112.5">
      <c r="A72" s="162"/>
      <c r="B72" s="193" t="s">
        <v>484</v>
      </c>
      <c r="C72" s="163" t="s">
        <v>643</v>
      </c>
      <c r="D72" s="23" t="s">
        <v>211</v>
      </c>
      <c r="E72" s="24" t="s">
        <v>125</v>
      </c>
      <c r="F72" s="34" t="s">
        <v>66</v>
      </c>
      <c r="G72" s="93">
        <v>2610</v>
      </c>
      <c r="H72" s="69">
        <v>35000</v>
      </c>
      <c r="I72" s="281">
        <v>35000</v>
      </c>
      <c r="J72" s="74"/>
      <c r="K72" s="53">
        <v>42629</v>
      </c>
      <c r="L72" s="454">
        <v>35000</v>
      </c>
      <c r="M72" s="115">
        <v>42643</v>
      </c>
      <c r="N72" s="115"/>
      <c r="O72" s="115"/>
      <c r="P72" s="58"/>
      <c r="Q72" s="346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</row>
    <row r="73" spans="1:33" s="30" customFormat="1" ht="112.5">
      <c r="A73" s="162"/>
      <c r="B73" s="278" t="s">
        <v>484</v>
      </c>
      <c r="C73" s="320" t="s">
        <v>644</v>
      </c>
      <c r="D73" s="23" t="s">
        <v>211</v>
      </c>
      <c r="E73" s="196" t="s">
        <v>114</v>
      </c>
      <c r="F73" s="34" t="s">
        <v>104</v>
      </c>
      <c r="G73" s="93">
        <v>2240</v>
      </c>
      <c r="H73" s="309">
        <v>22000</v>
      </c>
      <c r="I73" s="63">
        <f>14000+8000</f>
        <v>22000</v>
      </c>
      <c r="J73" s="74"/>
      <c r="K73" s="81" t="s">
        <v>524</v>
      </c>
      <c r="L73" s="454">
        <v>22000</v>
      </c>
      <c r="M73" s="272" t="s">
        <v>525</v>
      </c>
      <c r="N73" s="272"/>
      <c r="O73" s="272"/>
      <c r="P73" s="58"/>
      <c r="Q73" s="346"/>
      <c r="R73" s="347"/>
      <c r="S73" s="347"/>
      <c r="T73" s="347"/>
      <c r="U73" s="347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</row>
    <row r="74" spans="1:33" s="30" customFormat="1" ht="56.25">
      <c r="A74" s="162"/>
      <c r="B74" s="278" t="s">
        <v>484</v>
      </c>
      <c r="C74" s="321" t="s">
        <v>574</v>
      </c>
      <c r="D74" s="23"/>
      <c r="E74" s="196" t="s">
        <v>114</v>
      </c>
      <c r="F74" s="34" t="s">
        <v>104</v>
      </c>
      <c r="G74" s="93">
        <v>2240</v>
      </c>
      <c r="H74" s="309">
        <v>3000</v>
      </c>
      <c r="I74" s="63">
        <v>3000</v>
      </c>
      <c r="J74" s="74"/>
      <c r="K74" s="81">
        <v>42724</v>
      </c>
      <c r="L74" s="454">
        <v>3000</v>
      </c>
      <c r="M74" s="305">
        <v>42726</v>
      </c>
      <c r="N74" s="305"/>
      <c r="O74" s="305"/>
      <c r="P74" s="58"/>
      <c r="Q74" s="346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</row>
    <row r="75" spans="1:33" s="30" customFormat="1" ht="112.5">
      <c r="A75" s="162"/>
      <c r="B75" s="193" t="s">
        <v>484</v>
      </c>
      <c r="C75" s="163" t="s">
        <v>444</v>
      </c>
      <c r="D75" s="23" t="s">
        <v>211</v>
      </c>
      <c r="E75" s="24" t="s">
        <v>125</v>
      </c>
      <c r="F75" s="34" t="s">
        <v>66</v>
      </c>
      <c r="G75" s="93">
        <v>2610</v>
      </c>
      <c r="H75" s="69">
        <v>14000</v>
      </c>
      <c r="I75" s="281">
        <f>3296.76+1745.52+1531.97+3016.33+2649.72+1746+488.74-475.04</f>
        <v>14000</v>
      </c>
      <c r="J75" s="74"/>
      <c r="K75" s="269" t="s">
        <v>543</v>
      </c>
      <c r="L75" s="454">
        <v>14000</v>
      </c>
      <c r="M75" s="261" t="s">
        <v>516</v>
      </c>
      <c r="N75" s="261"/>
      <c r="O75" s="261"/>
      <c r="P75" s="58"/>
      <c r="Q75" s="346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</row>
    <row r="76" spans="1:33" s="30" customFormat="1" ht="112.5">
      <c r="A76" s="162"/>
      <c r="B76" s="193" t="s">
        <v>484</v>
      </c>
      <c r="C76" s="163" t="s">
        <v>575</v>
      </c>
      <c r="D76" s="23" t="s">
        <v>211</v>
      </c>
      <c r="E76" s="196" t="s">
        <v>114</v>
      </c>
      <c r="F76" s="34" t="s">
        <v>115</v>
      </c>
      <c r="G76" s="93">
        <v>2210</v>
      </c>
      <c r="H76" s="69">
        <v>3000</v>
      </c>
      <c r="I76" s="63">
        <v>3000</v>
      </c>
      <c r="J76" s="63"/>
      <c r="K76" s="53">
        <v>42578</v>
      </c>
      <c r="L76" s="454">
        <v>3000</v>
      </c>
      <c r="M76" s="109">
        <v>42580</v>
      </c>
      <c r="N76" s="109"/>
      <c r="O76" s="109"/>
      <c r="P76" s="58"/>
      <c r="Q76" s="346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347"/>
      <c r="AE76" s="347"/>
      <c r="AF76" s="347"/>
      <c r="AG76" s="347"/>
    </row>
    <row r="77" spans="1:33" s="30" customFormat="1" ht="112.5">
      <c r="A77" s="162"/>
      <c r="B77" s="193" t="s">
        <v>484</v>
      </c>
      <c r="C77" s="163" t="s">
        <v>645</v>
      </c>
      <c r="D77" s="23" t="s">
        <v>211</v>
      </c>
      <c r="E77" s="105" t="s">
        <v>126</v>
      </c>
      <c r="F77" s="34" t="s">
        <v>218</v>
      </c>
      <c r="G77" s="93">
        <v>2210</v>
      </c>
      <c r="H77" s="69">
        <v>4000</v>
      </c>
      <c r="I77" s="63">
        <v>4000</v>
      </c>
      <c r="J77" s="63"/>
      <c r="K77" s="53">
        <v>42607</v>
      </c>
      <c r="L77" s="454">
        <v>4000</v>
      </c>
      <c r="M77" s="109">
        <v>42612</v>
      </c>
      <c r="N77" s="109"/>
      <c r="O77" s="109"/>
      <c r="P77" s="58"/>
      <c r="Q77" s="346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</row>
    <row r="78" spans="1:33" s="30" customFormat="1" ht="112.5">
      <c r="A78" s="162"/>
      <c r="B78" s="193" t="s">
        <v>484</v>
      </c>
      <c r="C78" s="163" t="s">
        <v>446</v>
      </c>
      <c r="D78" s="23" t="s">
        <v>211</v>
      </c>
      <c r="E78" s="24" t="s">
        <v>125</v>
      </c>
      <c r="F78" s="34" t="s">
        <v>66</v>
      </c>
      <c r="G78" s="212">
        <v>3110</v>
      </c>
      <c r="H78" s="69">
        <v>16000</v>
      </c>
      <c r="I78" s="63"/>
      <c r="J78" s="63">
        <v>16000</v>
      </c>
      <c r="K78" s="115">
        <v>42677</v>
      </c>
      <c r="L78" s="454">
        <v>16000</v>
      </c>
      <c r="M78" s="115">
        <v>42704</v>
      </c>
      <c r="N78" s="115"/>
      <c r="O78" s="115"/>
      <c r="P78" s="58"/>
      <c r="Q78" s="346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</row>
    <row r="79" spans="1:33" s="30" customFormat="1" ht="112.5">
      <c r="A79" s="162"/>
      <c r="B79" s="193" t="s">
        <v>484</v>
      </c>
      <c r="C79" s="163" t="s">
        <v>647</v>
      </c>
      <c r="D79" s="23" t="s">
        <v>211</v>
      </c>
      <c r="E79" s="196" t="s">
        <v>114</v>
      </c>
      <c r="F79" s="34" t="s">
        <v>115</v>
      </c>
      <c r="G79" s="93">
        <v>2240</v>
      </c>
      <c r="H79" s="69">
        <v>12500</v>
      </c>
      <c r="I79" s="63">
        <v>12499</v>
      </c>
      <c r="J79" s="63"/>
      <c r="K79" s="53">
        <v>42625</v>
      </c>
      <c r="L79" s="454">
        <v>12499</v>
      </c>
      <c r="M79" s="109">
        <v>42627</v>
      </c>
      <c r="N79" s="109"/>
      <c r="O79" s="109"/>
      <c r="P79" s="58"/>
      <c r="Q79" s="346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</row>
    <row r="80" spans="1:33" s="30" customFormat="1" ht="112.5">
      <c r="A80" s="162"/>
      <c r="B80" s="193" t="s">
        <v>484</v>
      </c>
      <c r="C80" s="163" t="s">
        <v>299</v>
      </c>
      <c r="D80" s="23" t="s">
        <v>211</v>
      </c>
      <c r="E80" s="196" t="s">
        <v>114</v>
      </c>
      <c r="F80" s="34" t="s">
        <v>115</v>
      </c>
      <c r="G80" s="93">
        <v>3110</v>
      </c>
      <c r="H80" s="69">
        <v>12500</v>
      </c>
      <c r="I80" s="63">
        <f>6500+6000</f>
        <v>12500</v>
      </c>
      <c r="J80" s="63"/>
      <c r="K80" s="81" t="s">
        <v>356</v>
      </c>
      <c r="L80" s="454">
        <v>12500</v>
      </c>
      <c r="M80" s="261" t="s">
        <v>357</v>
      </c>
      <c r="N80" s="261"/>
      <c r="O80" s="261"/>
      <c r="P80" s="58"/>
      <c r="Q80" s="346"/>
      <c r="R80" s="347"/>
      <c r="S80" s="347"/>
      <c r="T80" s="347"/>
      <c r="U80" s="347"/>
      <c r="V80" s="347"/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</row>
    <row r="81" spans="1:33" s="30" customFormat="1" ht="112.5">
      <c r="A81" s="162"/>
      <c r="B81" s="193" t="s">
        <v>484</v>
      </c>
      <c r="C81" s="163" t="s">
        <v>646</v>
      </c>
      <c r="D81" s="23" t="s">
        <v>211</v>
      </c>
      <c r="E81" s="24" t="s">
        <v>84</v>
      </c>
      <c r="F81" s="34" t="s">
        <v>86</v>
      </c>
      <c r="G81" s="93">
        <v>2220</v>
      </c>
      <c r="H81" s="69">
        <v>10000</v>
      </c>
      <c r="I81" s="63">
        <f>3707.36+1568+4724.64</f>
        <v>10000</v>
      </c>
      <c r="J81" s="63"/>
      <c r="K81" s="81" t="s">
        <v>567</v>
      </c>
      <c r="L81" s="454">
        <v>10000</v>
      </c>
      <c r="M81" s="264" t="s">
        <v>606</v>
      </c>
      <c r="N81" s="264"/>
      <c r="O81" s="264"/>
      <c r="P81" s="58"/>
      <c r="Q81" s="346"/>
      <c r="R81" s="347"/>
      <c r="S81" s="347"/>
      <c r="T81" s="347"/>
      <c r="U81" s="347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</row>
    <row r="82" spans="1:33" s="16" customFormat="1" ht="48" customHeight="1">
      <c r="A82" s="160">
        <v>7</v>
      </c>
      <c r="B82" s="167" t="s">
        <v>484</v>
      </c>
      <c r="C82" s="166"/>
      <c r="D82" s="10" t="s">
        <v>211</v>
      </c>
      <c r="E82" s="37"/>
      <c r="F82" s="31"/>
      <c r="G82" s="94"/>
      <c r="H82" s="62">
        <f aca="true" t="shared" si="2" ref="H82:O82">SUM(H65:H81)</f>
        <v>200000</v>
      </c>
      <c r="I82" s="62">
        <f t="shared" si="2"/>
        <v>183961.69</v>
      </c>
      <c r="J82" s="62">
        <f t="shared" si="2"/>
        <v>16000</v>
      </c>
      <c r="K82" s="51"/>
      <c r="L82" s="61">
        <f t="shared" si="2"/>
        <v>199961.69</v>
      </c>
      <c r="M82" s="62"/>
      <c r="N82" s="62">
        <f t="shared" si="2"/>
        <v>0</v>
      </c>
      <c r="O82" s="62">
        <f t="shared" si="2"/>
        <v>0</v>
      </c>
      <c r="P82" s="58"/>
      <c r="Q82" s="344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</row>
    <row r="83" spans="1:33" s="30" customFormat="1" ht="112.5">
      <c r="A83" s="162"/>
      <c r="B83" s="193" t="s">
        <v>485</v>
      </c>
      <c r="C83" s="165" t="s">
        <v>648</v>
      </c>
      <c r="D83" s="23" t="s">
        <v>211</v>
      </c>
      <c r="E83" s="24" t="s">
        <v>126</v>
      </c>
      <c r="F83" s="34" t="s">
        <v>218</v>
      </c>
      <c r="G83" s="93">
        <v>3110</v>
      </c>
      <c r="H83" s="69">
        <v>12000</v>
      </c>
      <c r="I83" s="63"/>
      <c r="J83" s="63">
        <v>12000</v>
      </c>
      <c r="K83" s="53">
        <v>42585</v>
      </c>
      <c r="L83" s="454">
        <v>12000</v>
      </c>
      <c r="M83" s="115">
        <v>42591</v>
      </c>
      <c r="N83" s="115"/>
      <c r="O83" s="115"/>
      <c r="P83" s="58"/>
      <c r="Q83" s="346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</row>
    <row r="84" spans="1:33" s="30" customFormat="1" ht="112.5">
      <c r="A84" s="162"/>
      <c r="B84" s="193" t="s">
        <v>485</v>
      </c>
      <c r="C84" s="163" t="s">
        <v>649</v>
      </c>
      <c r="D84" s="23" t="s">
        <v>211</v>
      </c>
      <c r="E84" s="24" t="s">
        <v>126</v>
      </c>
      <c r="F84" s="34" t="s">
        <v>218</v>
      </c>
      <c r="G84" s="93">
        <v>2210</v>
      </c>
      <c r="H84" s="69">
        <v>4000</v>
      </c>
      <c r="I84" s="63">
        <v>4000</v>
      </c>
      <c r="J84" s="63"/>
      <c r="K84" s="53">
        <v>42587</v>
      </c>
      <c r="L84" s="454">
        <v>4000</v>
      </c>
      <c r="M84" s="115">
        <v>42599</v>
      </c>
      <c r="N84" s="115"/>
      <c r="O84" s="115"/>
      <c r="P84" s="58"/>
      <c r="Q84" s="346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</row>
    <row r="85" spans="1:33" s="30" customFormat="1" ht="112.5">
      <c r="A85" s="162"/>
      <c r="B85" s="193" t="s">
        <v>485</v>
      </c>
      <c r="C85" s="165" t="s">
        <v>178</v>
      </c>
      <c r="D85" s="23" t="s">
        <v>211</v>
      </c>
      <c r="E85" s="24" t="s">
        <v>84</v>
      </c>
      <c r="F85" s="34" t="s">
        <v>85</v>
      </c>
      <c r="G85" s="93">
        <v>3110</v>
      </c>
      <c r="H85" s="69">
        <v>7000</v>
      </c>
      <c r="I85" s="63"/>
      <c r="J85" s="63">
        <v>7000</v>
      </c>
      <c r="K85" s="53">
        <v>42599</v>
      </c>
      <c r="L85" s="454">
        <v>7000</v>
      </c>
      <c r="M85" s="146" t="s">
        <v>365</v>
      </c>
      <c r="N85" s="146"/>
      <c r="O85" s="146"/>
      <c r="P85" s="58"/>
      <c r="Q85" s="346"/>
      <c r="R85" s="347"/>
      <c r="S85" s="347"/>
      <c r="T85" s="347"/>
      <c r="U85" s="347"/>
      <c r="V85" s="347"/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</row>
    <row r="86" spans="1:33" s="30" customFormat="1" ht="112.5">
      <c r="A86" s="162"/>
      <c r="B86" s="193" t="s">
        <v>485</v>
      </c>
      <c r="C86" s="165" t="s">
        <v>437</v>
      </c>
      <c r="D86" s="23" t="s">
        <v>211</v>
      </c>
      <c r="E86" s="24" t="s">
        <v>84</v>
      </c>
      <c r="F86" s="34" t="s">
        <v>85</v>
      </c>
      <c r="G86" s="93">
        <v>2210</v>
      </c>
      <c r="H86" s="69">
        <v>7000</v>
      </c>
      <c r="I86" s="63">
        <v>7000</v>
      </c>
      <c r="J86" s="63"/>
      <c r="K86" s="53">
        <v>42592</v>
      </c>
      <c r="L86" s="454">
        <v>7000</v>
      </c>
      <c r="M86" s="115">
        <v>42597</v>
      </c>
      <c r="N86" s="115"/>
      <c r="O86" s="115"/>
      <c r="P86" s="58"/>
      <c r="Q86" s="346"/>
      <c r="R86" s="347"/>
      <c r="S86" s="347"/>
      <c r="T86" s="347"/>
      <c r="U86" s="347"/>
      <c r="V86" s="347"/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</row>
    <row r="87" spans="1:33" s="30" customFormat="1" ht="112.5">
      <c r="A87" s="162"/>
      <c r="B87" s="193" t="s">
        <v>485</v>
      </c>
      <c r="C87" s="165" t="s">
        <v>277</v>
      </c>
      <c r="D87" s="23" t="s">
        <v>211</v>
      </c>
      <c r="E87" s="24" t="s">
        <v>84</v>
      </c>
      <c r="F87" s="34" t="s">
        <v>87</v>
      </c>
      <c r="G87" s="93">
        <v>2210</v>
      </c>
      <c r="H87" s="69">
        <v>7000</v>
      </c>
      <c r="I87" s="63">
        <f>6300+676</f>
        <v>6976</v>
      </c>
      <c r="J87" s="63"/>
      <c r="K87" s="81" t="s">
        <v>502</v>
      </c>
      <c r="L87" s="454">
        <v>6976</v>
      </c>
      <c r="M87" s="117" t="s">
        <v>503</v>
      </c>
      <c r="N87" s="117"/>
      <c r="O87" s="117"/>
      <c r="P87" s="58"/>
      <c r="Q87" s="346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</row>
    <row r="88" spans="1:33" s="2" customFormat="1" ht="112.5">
      <c r="A88" s="169"/>
      <c r="B88" s="333" t="s">
        <v>485</v>
      </c>
      <c r="C88" s="165" t="s">
        <v>278</v>
      </c>
      <c r="D88" s="8" t="s">
        <v>211</v>
      </c>
      <c r="E88" s="15" t="s">
        <v>134</v>
      </c>
      <c r="F88" s="25" t="s">
        <v>164</v>
      </c>
      <c r="G88" s="92">
        <v>2730</v>
      </c>
      <c r="H88" s="309">
        <v>13000</v>
      </c>
      <c r="I88" s="64">
        <v>13000</v>
      </c>
      <c r="J88" s="64"/>
      <c r="K88" s="334">
        <v>42706</v>
      </c>
      <c r="L88" s="454">
        <v>13000</v>
      </c>
      <c r="M88" s="266">
        <v>42713</v>
      </c>
      <c r="N88" s="266"/>
      <c r="O88" s="266"/>
      <c r="P88" s="58"/>
      <c r="Q88" s="236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</row>
    <row r="89" spans="1:33" s="30" customFormat="1" ht="112.5">
      <c r="A89" s="162"/>
      <c r="B89" s="193" t="s">
        <v>485</v>
      </c>
      <c r="C89" s="165" t="s">
        <v>306</v>
      </c>
      <c r="D89" s="23" t="s">
        <v>211</v>
      </c>
      <c r="E89" s="24" t="s">
        <v>125</v>
      </c>
      <c r="F89" s="34" t="s">
        <v>66</v>
      </c>
      <c r="G89" s="93">
        <v>2610</v>
      </c>
      <c r="H89" s="69">
        <v>20000</v>
      </c>
      <c r="I89" s="63">
        <f>2178.24+11808.6+650+5082.23+166.2+114.73</f>
        <v>20000</v>
      </c>
      <c r="J89" s="63"/>
      <c r="K89" s="293" t="s">
        <v>540</v>
      </c>
      <c r="L89" s="454">
        <v>20000</v>
      </c>
      <c r="M89" s="117" t="s">
        <v>517</v>
      </c>
      <c r="N89" s="117"/>
      <c r="O89" s="117"/>
      <c r="P89" s="58"/>
      <c r="Q89" s="346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</row>
    <row r="90" spans="1:33" s="30" customFormat="1" ht="112.5">
      <c r="A90" s="162"/>
      <c r="B90" s="193" t="s">
        <v>485</v>
      </c>
      <c r="C90" s="165" t="s">
        <v>307</v>
      </c>
      <c r="D90" s="23" t="s">
        <v>211</v>
      </c>
      <c r="E90" s="24" t="s">
        <v>125</v>
      </c>
      <c r="F90" s="34" t="s">
        <v>66</v>
      </c>
      <c r="G90" s="93">
        <v>2610</v>
      </c>
      <c r="H90" s="69">
        <v>40000</v>
      </c>
      <c r="I90" s="63">
        <f>31777.92+4320.18+3000+901.9</f>
        <v>40000</v>
      </c>
      <c r="J90" s="63"/>
      <c r="K90" s="270" t="s">
        <v>542</v>
      </c>
      <c r="L90" s="454">
        <v>40000</v>
      </c>
      <c r="M90" s="117" t="s">
        <v>578</v>
      </c>
      <c r="N90" s="117"/>
      <c r="O90" s="117"/>
      <c r="P90" s="58"/>
      <c r="Q90" s="346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</row>
    <row r="91" spans="1:33" s="30" customFormat="1" ht="112.5">
      <c r="A91" s="162"/>
      <c r="B91" s="193" t="s">
        <v>485</v>
      </c>
      <c r="C91" s="165" t="s">
        <v>308</v>
      </c>
      <c r="D91" s="23" t="s">
        <v>211</v>
      </c>
      <c r="E91" s="24" t="s">
        <v>125</v>
      </c>
      <c r="F91" s="34" t="s">
        <v>66</v>
      </c>
      <c r="G91" s="93">
        <v>2610</v>
      </c>
      <c r="H91" s="69">
        <v>30000</v>
      </c>
      <c r="I91" s="63">
        <v>30000</v>
      </c>
      <c r="J91" s="63"/>
      <c r="K91" s="81">
        <v>42654</v>
      </c>
      <c r="L91" s="454">
        <v>30000</v>
      </c>
      <c r="M91" s="117">
        <v>42671</v>
      </c>
      <c r="N91" s="117"/>
      <c r="O91" s="117"/>
      <c r="P91" s="58"/>
      <c r="Q91" s="346"/>
      <c r="R91" s="347"/>
      <c r="S91" s="347"/>
      <c r="T91" s="347"/>
      <c r="U91" s="347"/>
      <c r="V91" s="347"/>
      <c r="W91" s="347"/>
      <c r="X91" s="347"/>
      <c r="Y91" s="347"/>
      <c r="Z91" s="347"/>
      <c r="AA91" s="347"/>
      <c r="AB91" s="347"/>
      <c r="AC91" s="347"/>
      <c r="AD91" s="347"/>
      <c r="AE91" s="347"/>
      <c r="AF91" s="347"/>
      <c r="AG91" s="347"/>
    </row>
    <row r="92" spans="1:33" s="30" customFormat="1" ht="112.5">
      <c r="A92" s="162"/>
      <c r="B92" s="193" t="s">
        <v>485</v>
      </c>
      <c r="C92" s="223" t="s">
        <v>309</v>
      </c>
      <c r="D92" s="23" t="s">
        <v>211</v>
      </c>
      <c r="E92" s="24" t="s">
        <v>106</v>
      </c>
      <c r="F92" s="25" t="s">
        <v>66</v>
      </c>
      <c r="G92" s="93">
        <v>3110</v>
      </c>
      <c r="H92" s="69">
        <v>60000</v>
      </c>
      <c r="I92" s="63"/>
      <c r="J92" s="63">
        <v>60000</v>
      </c>
      <c r="K92" s="53">
        <v>42585</v>
      </c>
      <c r="L92" s="454">
        <v>60000</v>
      </c>
      <c r="M92" s="121">
        <v>42590</v>
      </c>
      <c r="N92" s="121"/>
      <c r="O92" s="121"/>
      <c r="P92" s="58"/>
      <c r="Q92" s="350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E92" s="347"/>
      <c r="AF92" s="347"/>
      <c r="AG92" s="347"/>
    </row>
    <row r="93" spans="1:33" s="16" customFormat="1" ht="54" customHeight="1">
      <c r="A93" s="160">
        <v>8</v>
      </c>
      <c r="B93" s="168" t="s">
        <v>485</v>
      </c>
      <c r="C93" s="166"/>
      <c r="D93" s="10" t="s">
        <v>211</v>
      </c>
      <c r="E93" s="42"/>
      <c r="F93" s="31"/>
      <c r="G93" s="94"/>
      <c r="H93" s="61">
        <f aca="true" t="shared" si="3" ref="H93:O93">SUM(H83:H92)</f>
        <v>200000</v>
      </c>
      <c r="I93" s="61">
        <f t="shared" si="3"/>
        <v>120976</v>
      </c>
      <c r="J93" s="61">
        <f t="shared" si="3"/>
        <v>79000</v>
      </c>
      <c r="K93" s="51"/>
      <c r="L93" s="61">
        <f t="shared" si="3"/>
        <v>199976</v>
      </c>
      <c r="M93" s="61"/>
      <c r="N93" s="61">
        <f t="shared" si="3"/>
        <v>0</v>
      </c>
      <c r="O93" s="61">
        <f t="shared" si="3"/>
        <v>0</v>
      </c>
      <c r="P93" s="58"/>
      <c r="Q93" s="344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</row>
    <row r="94" spans="1:33" s="30" customFormat="1" ht="116.25" customHeight="1">
      <c r="A94" s="162"/>
      <c r="B94" s="190" t="s">
        <v>487</v>
      </c>
      <c r="C94" s="163" t="s">
        <v>65</v>
      </c>
      <c r="D94" s="204" t="s">
        <v>212</v>
      </c>
      <c r="E94" s="24" t="s">
        <v>125</v>
      </c>
      <c r="F94" s="34" t="s">
        <v>66</v>
      </c>
      <c r="G94" s="93">
        <v>2610</v>
      </c>
      <c r="H94" s="69">
        <v>15400</v>
      </c>
      <c r="I94" s="72">
        <v>15400</v>
      </c>
      <c r="J94" s="73"/>
      <c r="K94" s="50">
        <v>42577</v>
      </c>
      <c r="L94" s="454">
        <v>15400</v>
      </c>
      <c r="M94" s="115">
        <v>42581</v>
      </c>
      <c r="N94" s="115"/>
      <c r="O94" s="115"/>
      <c r="P94" s="58"/>
      <c r="Q94" s="346"/>
      <c r="R94" s="347"/>
      <c r="S94" s="347"/>
      <c r="T94" s="347"/>
      <c r="U94" s="347"/>
      <c r="V94" s="347"/>
      <c r="W94" s="347"/>
      <c r="X94" s="347"/>
      <c r="Y94" s="347"/>
      <c r="Z94" s="347"/>
      <c r="AA94" s="347"/>
      <c r="AB94" s="347"/>
      <c r="AC94" s="347"/>
      <c r="AD94" s="347"/>
      <c r="AE94" s="347"/>
      <c r="AF94" s="347"/>
      <c r="AG94" s="347"/>
    </row>
    <row r="95" spans="1:33" s="30" customFormat="1" ht="100.5" customHeight="1">
      <c r="A95" s="162"/>
      <c r="B95" s="190" t="s">
        <v>487</v>
      </c>
      <c r="C95" s="163" t="s">
        <v>131</v>
      </c>
      <c r="D95" s="204" t="s">
        <v>212</v>
      </c>
      <c r="E95" s="24" t="s">
        <v>136</v>
      </c>
      <c r="F95" s="34" t="s">
        <v>133</v>
      </c>
      <c r="G95" s="93">
        <v>2210</v>
      </c>
      <c r="H95" s="69">
        <v>3000</v>
      </c>
      <c r="I95" s="72">
        <v>2984</v>
      </c>
      <c r="J95" s="73"/>
      <c r="K95" s="50">
        <v>42528</v>
      </c>
      <c r="L95" s="454">
        <v>2984</v>
      </c>
      <c r="M95" s="115">
        <v>42530</v>
      </c>
      <c r="N95" s="115"/>
      <c r="O95" s="115"/>
      <c r="P95" s="58"/>
      <c r="Q95" s="346"/>
      <c r="R95" s="347"/>
      <c r="S95" s="347"/>
      <c r="T95" s="347"/>
      <c r="U95" s="347"/>
      <c r="V95" s="347"/>
      <c r="W95" s="347"/>
      <c r="X95" s="347"/>
      <c r="Y95" s="347"/>
      <c r="Z95" s="347"/>
      <c r="AA95" s="347"/>
      <c r="AB95" s="347"/>
      <c r="AC95" s="347"/>
      <c r="AD95" s="347"/>
      <c r="AE95" s="347"/>
      <c r="AF95" s="347"/>
      <c r="AG95" s="347"/>
    </row>
    <row r="96" spans="1:33" s="30" customFormat="1" ht="108" customHeight="1">
      <c r="A96" s="162"/>
      <c r="B96" s="190" t="s">
        <v>487</v>
      </c>
      <c r="C96" s="163" t="s">
        <v>650</v>
      </c>
      <c r="D96" s="204" t="s">
        <v>212</v>
      </c>
      <c r="E96" s="24" t="s">
        <v>76</v>
      </c>
      <c r="F96" s="34" t="s">
        <v>79</v>
      </c>
      <c r="G96" s="93">
        <v>2210</v>
      </c>
      <c r="H96" s="69">
        <v>10000</v>
      </c>
      <c r="I96" s="72">
        <v>10000</v>
      </c>
      <c r="J96" s="73"/>
      <c r="K96" s="50">
        <v>42597</v>
      </c>
      <c r="L96" s="454">
        <v>10000</v>
      </c>
      <c r="M96" s="115">
        <v>42601</v>
      </c>
      <c r="N96" s="115"/>
      <c r="O96" s="115"/>
      <c r="P96" s="58"/>
      <c r="Q96" s="346"/>
      <c r="R96" s="347"/>
      <c r="S96" s="347"/>
      <c r="T96" s="347"/>
      <c r="U96" s="347"/>
      <c r="V96" s="347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</row>
    <row r="97" spans="1:33" s="30" customFormat="1" ht="91.5" customHeight="1">
      <c r="A97" s="162"/>
      <c r="B97" s="190" t="s">
        <v>487</v>
      </c>
      <c r="C97" s="163" t="s">
        <v>158</v>
      </c>
      <c r="D97" s="204" t="s">
        <v>212</v>
      </c>
      <c r="E97" s="24" t="s">
        <v>76</v>
      </c>
      <c r="F97" s="34" t="s">
        <v>78</v>
      </c>
      <c r="G97" s="93">
        <v>2240</v>
      </c>
      <c r="H97" s="69">
        <v>10000</v>
      </c>
      <c r="I97" s="72">
        <v>10000</v>
      </c>
      <c r="J97" s="73"/>
      <c r="K97" s="50">
        <v>42628</v>
      </c>
      <c r="L97" s="454">
        <v>10000</v>
      </c>
      <c r="M97" s="115">
        <v>42632</v>
      </c>
      <c r="N97" s="115"/>
      <c r="O97" s="115"/>
      <c r="P97" s="58"/>
      <c r="Q97" s="346"/>
      <c r="R97" s="347"/>
      <c r="S97" s="347"/>
      <c r="T97" s="347"/>
      <c r="U97" s="347"/>
      <c r="V97" s="347"/>
      <c r="W97" s="347"/>
      <c r="X97" s="347"/>
      <c r="Y97" s="347"/>
      <c r="Z97" s="347"/>
      <c r="AA97" s="347"/>
      <c r="AB97" s="347"/>
      <c r="AC97" s="347"/>
      <c r="AD97" s="347"/>
      <c r="AE97" s="347"/>
      <c r="AF97" s="347"/>
      <c r="AG97" s="347"/>
    </row>
    <row r="98" spans="1:33" s="30" customFormat="1" ht="95.25" customHeight="1">
      <c r="A98" s="162"/>
      <c r="B98" s="190" t="s">
        <v>487</v>
      </c>
      <c r="C98" s="163" t="s">
        <v>159</v>
      </c>
      <c r="D98" s="204" t="s">
        <v>212</v>
      </c>
      <c r="E98" s="24" t="s">
        <v>84</v>
      </c>
      <c r="F98" s="25" t="s">
        <v>87</v>
      </c>
      <c r="G98" s="93">
        <v>2210</v>
      </c>
      <c r="H98" s="69">
        <v>5000</v>
      </c>
      <c r="I98" s="72">
        <v>5000</v>
      </c>
      <c r="J98" s="73"/>
      <c r="K98" s="50">
        <v>42587</v>
      </c>
      <c r="L98" s="454">
        <v>5000</v>
      </c>
      <c r="M98" s="115">
        <v>42597</v>
      </c>
      <c r="N98" s="115"/>
      <c r="O98" s="115"/>
      <c r="P98" s="58"/>
      <c r="Q98" s="346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347"/>
      <c r="AG98" s="347"/>
    </row>
    <row r="99" spans="1:33" s="30" customFormat="1" ht="109.5" customHeight="1">
      <c r="A99" s="162"/>
      <c r="B99" s="193" t="s">
        <v>487</v>
      </c>
      <c r="C99" s="163" t="s">
        <v>651</v>
      </c>
      <c r="D99" s="204" t="s">
        <v>212</v>
      </c>
      <c r="E99" s="24" t="s">
        <v>134</v>
      </c>
      <c r="F99" s="25" t="s">
        <v>255</v>
      </c>
      <c r="G99" s="93">
        <v>2210</v>
      </c>
      <c r="H99" s="69">
        <v>7000</v>
      </c>
      <c r="I99" s="72">
        <v>7000</v>
      </c>
      <c r="J99" s="73"/>
      <c r="K99" s="50">
        <v>42600</v>
      </c>
      <c r="L99" s="454">
        <v>7000</v>
      </c>
      <c r="M99" s="115">
        <v>42605</v>
      </c>
      <c r="N99" s="115"/>
      <c r="O99" s="115"/>
      <c r="P99" s="58"/>
      <c r="Q99" s="346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7"/>
    </row>
    <row r="100" spans="1:33" s="30" customFormat="1" ht="105.75" customHeight="1">
      <c r="A100" s="162"/>
      <c r="B100" s="193" t="s">
        <v>487</v>
      </c>
      <c r="C100" s="163" t="s">
        <v>247</v>
      </c>
      <c r="D100" s="204" t="s">
        <v>212</v>
      </c>
      <c r="E100" s="24" t="s">
        <v>126</v>
      </c>
      <c r="F100" s="25" t="s">
        <v>218</v>
      </c>
      <c r="G100" s="93">
        <v>2210</v>
      </c>
      <c r="H100" s="69">
        <v>5000</v>
      </c>
      <c r="I100" s="72">
        <v>5000</v>
      </c>
      <c r="J100" s="73"/>
      <c r="K100" s="50">
        <v>42592</v>
      </c>
      <c r="L100" s="454">
        <v>5000</v>
      </c>
      <c r="M100" s="115">
        <v>42597</v>
      </c>
      <c r="N100" s="115"/>
      <c r="O100" s="115"/>
      <c r="P100" s="58"/>
      <c r="Q100" s="346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</row>
    <row r="101" spans="1:33" s="30" customFormat="1" ht="108" customHeight="1">
      <c r="A101" s="162"/>
      <c r="B101" s="193" t="s">
        <v>487</v>
      </c>
      <c r="C101" s="163" t="s">
        <v>274</v>
      </c>
      <c r="D101" s="204" t="s">
        <v>212</v>
      </c>
      <c r="E101" s="24" t="s">
        <v>126</v>
      </c>
      <c r="F101" s="25" t="s">
        <v>218</v>
      </c>
      <c r="G101" s="93">
        <v>2210</v>
      </c>
      <c r="H101" s="69">
        <v>3000</v>
      </c>
      <c r="I101" s="72">
        <v>3000</v>
      </c>
      <c r="J101" s="73"/>
      <c r="K101" s="50">
        <v>42593</v>
      </c>
      <c r="L101" s="454">
        <v>3000</v>
      </c>
      <c r="M101" s="115">
        <v>42599</v>
      </c>
      <c r="N101" s="115"/>
      <c r="O101" s="115"/>
      <c r="P101" s="58"/>
      <c r="Q101" s="346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</row>
    <row r="102" spans="1:33" s="30" customFormat="1" ht="78" customHeight="1">
      <c r="A102" s="162"/>
      <c r="B102" s="193" t="s">
        <v>487</v>
      </c>
      <c r="C102" s="163" t="s">
        <v>652</v>
      </c>
      <c r="D102" s="204" t="s">
        <v>212</v>
      </c>
      <c r="E102" s="24" t="s">
        <v>114</v>
      </c>
      <c r="F102" s="25" t="s">
        <v>115</v>
      </c>
      <c r="G102" s="93">
        <v>2210</v>
      </c>
      <c r="H102" s="69">
        <v>6000</v>
      </c>
      <c r="I102" s="72">
        <v>6000</v>
      </c>
      <c r="J102" s="73"/>
      <c r="K102" s="50">
        <v>42578</v>
      </c>
      <c r="L102" s="454">
        <v>6000</v>
      </c>
      <c r="M102" s="115">
        <v>42580</v>
      </c>
      <c r="N102" s="115"/>
      <c r="O102" s="115"/>
      <c r="P102" s="58"/>
      <c r="Q102" s="346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</row>
    <row r="103" spans="1:33" s="30" customFormat="1" ht="79.5" customHeight="1">
      <c r="A103" s="162"/>
      <c r="B103" s="193" t="s">
        <v>487</v>
      </c>
      <c r="C103" s="163" t="s">
        <v>652</v>
      </c>
      <c r="D103" s="204" t="s">
        <v>212</v>
      </c>
      <c r="E103" s="24" t="s">
        <v>114</v>
      </c>
      <c r="F103" s="25" t="s">
        <v>115</v>
      </c>
      <c r="G103" s="93">
        <v>2250</v>
      </c>
      <c r="H103" s="69">
        <v>10000</v>
      </c>
      <c r="I103" s="72">
        <v>10000</v>
      </c>
      <c r="J103" s="73"/>
      <c r="K103" s="50">
        <v>75476</v>
      </c>
      <c r="L103" s="454">
        <v>10000</v>
      </c>
      <c r="M103" s="115">
        <v>42608</v>
      </c>
      <c r="N103" s="115"/>
      <c r="O103" s="115"/>
      <c r="P103" s="58"/>
      <c r="Q103" s="346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</row>
    <row r="104" spans="1:33" s="289" customFormat="1" ht="91.5" customHeight="1">
      <c r="A104" s="277"/>
      <c r="B104" s="278" t="s">
        <v>487</v>
      </c>
      <c r="C104" s="291" t="s">
        <v>653</v>
      </c>
      <c r="D104" s="310" t="s">
        <v>212</v>
      </c>
      <c r="E104" s="282" t="s">
        <v>125</v>
      </c>
      <c r="F104" s="283" t="s">
        <v>303</v>
      </c>
      <c r="G104" s="296">
        <v>3132</v>
      </c>
      <c r="H104" s="309">
        <v>117600</v>
      </c>
      <c r="I104" s="303"/>
      <c r="J104" s="285">
        <v>117600</v>
      </c>
      <c r="K104" s="286">
        <v>42727</v>
      </c>
      <c r="L104" s="454">
        <v>117600</v>
      </c>
      <c r="M104" s="299">
        <v>42733</v>
      </c>
      <c r="N104" s="299"/>
      <c r="O104" s="299"/>
      <c r="P104" s="288"/>
      <c r="Q104" s="348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</row>
    <row r="105" spans="1:33" s="30" customFormat="1" ht="69" customHeight="1">
      <c r="A105" s="162"/>
      <c r="B105" s="193" t="s">
        <v>487</v>
      </c>
      <c r="C105" s="163" t="s">
        <v>378</v>
      </c>
      <c r="D105" s="204" t="s">
        <v>212</v>
      </c>
      <c r="E105" s="24" t="s">
        <v>134</v>
      </c>
      <c r="F105" s="34" t="s">
        <v>164</v>
      </c>
      <c r="G105" s="93">
        <v>2730</v>
      </c>
      <c r="H105" s="69">
        <v>3000</v>
      </c>
      <c r="I105" s="72">
        <v>3000</v>
      </c>
      <c r="J105" s="73"/>
      <c r="K105" s="50">
        <v>42619</v>
      </c>
      <c r="L105" s="454">
        <v>3000</v>
      </c>
      <c r="M105" s="115">
        <v>42622</v>
      </c>
      <c r="N105" s="115"/>
      <c r="O105" s="115"/>
      <c r="P105" s="58"/>
      <c r="Q105" s="346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</row>
    <row r="106" spans="1:33" s="30" customFormat="1" ht="102" customHeight="1">
      <c r="A106" s="162"/>
      <c r="B106" s="193" t="s">
        <v>487</v>
      </c>
      <c r="C106" s="163" t="s">
        <v>432</v>
      </c>
      <c r="D106" s="204" t="s">
        <v>212</v>
      </c>
      <c r="E106" s="24" t="s">
        <v>134</v>
      </c>
      <c r="F106" s="34" t="s">
        <v>219</v>
      </c>
      <c r="G106" s="93">
        <v>2210</v>
      </c>
      <c r="H106" s="69">
        <v>5000</v>
      </c>
      <c r="I106" s="72">
        <v>4999.83</v>
      </c>
      <c r="J106" s="73"/>
      <c r="K106" s="50">
        <v>42607</v>
      </c>
      <c r="L106" s="454">
        <v>4999.83</v>
      </c>
      <c r="M106" s="115">
        <v>42612</v>
      </c>
      <c r="N106" s="115"/>
      <c r="O106" s="115"/>
      <c r="P106" s="58"/>
      <c r="Q106" s="346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</row>
    <row r="107" spans="1:33" s="16" customFormat="1" ht="39.75" customHeight="1">
      <c r="A107" s="160">
        <v>9</v>
      </c>
      <c r="B107" s="168" t="s">
        <v>487</v>
      </c>
      <c r="C107" s="161"/>
      <c r="D107" s="205" t="s">
        <v>212</v>
      </c>
      <c r="E107" s="37"/>
      <c r="F107" s="31"/>
      <c r="G107" s="94"/>
      <c r="H107" s="62">
        <f aca="true" t="shared" si="4" ref="H107:O107">SUM(H94:H106)</f>
        <v>200000</v>
      </c>
      <c r="I107" s="62">
        <f t="shared" si="4"/>
        <v>82383.83</v>
      </c>
      <c r="J107" s="62">
        <f t="shared" si="4"/>
        <v>117600</v>
      </c>
      <c r="K107" s="54"/>
      <c r="L107" s="61">
        <f t="shared" si="4"/>
        <v>199983.83</v>
      </c>
      <c r="M107" s="62"/>
      <c r="N107" s="62">
        <f t="shared" si="4"/>
        <v>0</v>
      </c>
      <c r="O107" s="62">
        <f t="shared" si="4"/>
        <v>0</v>
      </c>
      <c r="P107" s="58"/>
      <c r="Q107" s="344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</row>
    <row r="108" spans="1:33" s="2" customFormat="1" ht="146.25" customHeight="1">
      <c r="A108" s="169"/>
      <c r="B108" s="193" t="s">
        <v>488</v>
      </c>
      <c r="C108" s="165" t="s">
        <v>268</v>
      </c>
      <c r="D108" s="178" t="s">
        <v>214</v>
      </c>
      <c r="E108" s="24" t="s">
        <v>254</v>
      </c>
      <c r="F108" s="25" t="s">
        <v>66</v>
      </c>
      <c r="G108" s="92">
        <v>2240</v>
      </c>
      <c r="H108" s="75">
        <v>200000</v>
      </c>
      <c r="I108" s="70">
        <f>65900+49392+34008+45622.9</f>
        <v>194922.9</v>
      </c>
      <c r="J108" s="71"/>
      <c r="K108" s="79" t="s">
        <v>553</v>
      </c>
      <c r="L108" s="454">
        <v>194922.9</v>
      </c>
      <c r="M108" s="110" t="s">
        <v>601</v>
      </c>
      <c r="N108" s="110"/>
      <c r="O108" s="110"/>
      <c r="P108" s="58"/>
      <c r="Q108" s="355"/>
      <c r="R108" s="352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</row>
    <row r="109" spans="1:33" s="14" customFormat="1" ht="56.25" customHeight="1">
      <c r="A109" s="160">
        <v>10</v>
      </c>
      <c r="B109" s="168" t="s">
        <v>488</v>
      </c>
      <c r="C109" s="161"/>
      <c r="D109" s="172" t="s">
        <v>214</v>
      </c>
      <c r="E109" s="42"/>
      <c r="F109" s="31"/>
      <c r="G109" s="94"/>
      <c r="H109" s="62">
        <f>SUM(H108:H108)</f>
        <v>200000</v>
      </c>
      <c r="I109" s="62">
        <f>SUM(I108:I108)</f>
        <v>194922.9</v>
      </c>
      <c r="J109" s="62">
        <f>SUM(J108:J108)</f>
        <v>0</v>
      </c>
      <c r="K109" s="51"/>
      <c r="L109" s="61">
        <f>SUM(L108:L108)</f>
        <v>194922.9</v>
      </c>
      <c r="M109" s="62"/>
      <c r="N109" s="62">
        <f>SUM(N108:N108)</f>
        <v>0</v>
      </c>
      <c r="O109" s="62">
        <f>SUM(O108:O108)</f>
        <v>0</v>
      </c>
      <c r="P109" s="58"/>
      <c r="Q109" s="356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</row>
    <row r="110" spans="1:33" s="30" customFormat="1" ht="75">
      <c r="A110" s="162"/>
      <c r="B110" s="190" t="s">
        <v>489</v>
      </c>
      <c r="C110" s="165" t="s">
        <v>67</v>
      </c>
      <c r="D110" s="203" t="s">
        <v>213</v>
      </c>
      <c r="E110" s="24" t="s">
        <v>114</v>
      </c>
      <c r="F110" s="34" t="s">
        <v>115</v>
      </c>
      <c r="G110" s="93">
        <v>3110</v>
      </c>
      <c r="H110" s="69">
        <v>7400</v>
      </c>
      <c r="I110" s="72">
        <v>7400</v>
      </c>
      <c r="J110" s="73"/>
      <c r="K110" s="50">
        <v>42558</v>
      </c>
      <c r="L110" s="454">
        <v>7400</v>
      </c>
      <c r="M110" s="109">
        <v>42534</v>
      </c>
      <c r="N110" s="109"/>
      <c r="O110" s="109"/>
      <c r="P110" s="58"/>
      <c r="Q110" s="346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</row>
    <row r="111" spans="1:33" s="30" customFormat="1" ht="75">
      <c r="A111" s="162"/>
      <c r="B111" s="190" t="s">
        <v>489</v>
      </c>
      <c r="C111" s="165" t="s">
        <v>182</v>
      </c>
      <c r="D111" s="203" t="s">
        <v>213</v>
      </c>
      <c r="E111" s="198" t="s">
        <v>76</v>
      </c>
      <c r="F111" s="25" t="s">
        <v>77</v>
      </c>
      <c r="G111" s="93">
        <v>2240</v>
      </c>
      <c r="H111" s="69">
        <v>48500</v>
      </c>
      <c r="I111" s="73">
        <v>48500</v>
      </c>
      <c r="J111" s="73"/>
      <c r="K111" s="50">
        <v>42569</v>
      </c>
      <c r="L111" s="454">
        <v>48500</v>
      </c>
      <c r="M111" s="115">
        <v>42572</v>
      </c>
      <c r="N111" s="115"/>
      <c r="O111" s="115"/>
      <c r="P111" s="58"/>
      <c r="Q111" s="346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</row>
    <row r="112" spans="1:33" s="30" customFormat="1" ht="75">
      <c r="A112" s="162"/>
      <c r="B112" s="190" t="s">
        <v>489</v>
      </c>
      <c r="C112" s="165" t="s">
        <v>183</v>
      </c>
      <c r="D112" s="203" t="s">
        <v>213</v>
      </c>
      <c r="E112" s="24" t="s">
        <v>84</v>
      </c>
      <c r="F112" s="25" t="s">
        <v>87</v>
      </c>
      <c r="G112" s="93">
        <v>2210</v>
      </c>
      <c r="H112" s="69">
        <v>7700</v>
      </c>
      <c r="I112" s="71">
        <v>7698.66</v>
      </c>
      <c r="J112" s="73"/>
      <c r="K112" s="47">
        <v>42571</v>
      </c>
      <c r="L112" s="454">
        <v>7698.66</v>
      </c>
      <c r="M112" s="109">
        <v>42576</v>
      </c>
      <c r="N112" s="109"/>
      <c r="O112" s="109"/>
      <c r="P112" s="58"/>
      <c r="Q112" s="346"/>
      <c r="R112" s="347"/>
      <c r="S112" s="347"/>
      <c r="T112" s="347"/>
      <c r="U112" s="347"/>
      <c r="V112" s="347"/>
      <c r="W112" s="347"/>
      <c r="X112" s="347"/>
      <c r="Y112" s="347"/>
      <c r="Z112" s="347"/>
      <c r="AA112" s="347"/>
      <c r="AB112" s="347"/>
      <c r="AC112" s="347"/>
      <c r="AD112" s="347"/>
      <c r="AE112" s="347"/>
      <c r="AF112" s="347"/>
      <c r="AG112" s="347"/>
    </row>
    <row r="113" spans="1:33" s="30" customFormat="1" ht="75">
      <c r="A113" s="162"/>
      <c r="B113" s="190" t="s">
        <v>489</v>
      </c>
      <c r="C113" s="165" t="s">
        <v>180</v>
      </c>
      <c r="D113" s="203" t="s">
        <v>213</v>
      </c>
      <c r="E113" s="24" t="s">
        <v>134</v>
      </c>
      <c r="F113" s="34" t="s">
        <v>219</v>
      </c>
      <c r="G113" s="93">
        <v>3110</v>
      </c>
      <c r="H113" s="69">
        <v>3000</v>
      </c>
      <c r="I113" s="73"/>
      <c r="J113" s="73">
        <v>3000</v>
      </c>
      <c r="K113" s="50">
        <v>42573</v>
      </c>
      <c r="L113" s="454">
        <v>3000</v>
      </c>
      <c r="M113" s="115">
        <v>42579</v>
      </c>
      <c r="N113" s="115"/>
      <c r="O113" s="115"/>
      <c r="P113" s="58"/>
      <c r="Q113" s="346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</row>
    <row r="114" spans="1:33" s="30" customFormat="1" ht="75">
      <c r="A114" s="162"/>
      <c r="B114" s="190" t="s">
        <v>489</v>
      </c>
      <c r="C114" s="165" t="s">
        <v>184</v>
      </c>
      <c r="D114" s="203" t="s">
        <v>213</v>
      </c>
      <c r="E114" s="24" t="s">
        <v>126</v>
      </c>
      <c r="F114" s="34" t="s">
        <v>217</v>
      </c>
      <c r="G114" s="93">
        <v>3110</v>
      </c>
      <c r="H114" s="69">
        <v>25000</v>
      </c>
      <c r="I114" s="73"/>
      <c r="J114" s="73">
        <v>25000</v>
      </c>
      <c r="K114" s="50">
        <v>42558</v>
      </c>
      <c r="L114" s="454">
        <v>25000</v>
      </c>
      <c r="M114" s="109">
        <v>42564</v>
      </c>
      <c r="N114" s="109"/>
      <c r="O114" s="109"/>
      <c r="P114" s="58"/>
      <c r="Q114" s="346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7"/>
      <c r="AE114" s="347"/>
      <c r="AF114" s="347"/>
      <c r="AG114" s="347"/>
    </row>
    <row r="115" spans="1:21" ht="75">
      <c r="A115" s="169"/>
      <c r="B115" s="190" t="s">
        <v>489</v>
      </c>
      <c r="C115" s="179" t="s">
        <v>190</v>
      </c>
      <c r="D115" s="203" t="s">
        <v>213</v>
      </c>
      <c r="E115" s="24" t="s">
        <v>114</v>
      </c>
      <c r="F115" s="34" t="s">
        <v>116</v>
      </c>
      <c r="G115" s="92">
        <v>3110</v>
      </c>
      <c r="H115" s="75">
        <v>3000</v>
      </c>
      <c r="I115" s="71">
        <v>3000</v>
      </c>
      <c r="J115" s="71"/>
      <c r="K115" s="47">
        <v>42569</v>
      </c>
      <c r="L115" s="454">
        <v>3000</v>
      </c>
      <c r="M115" s="108">
        <v>42572</v>
      </c>
      <c r="N115" s="108"/>
      <c r="O115" s="108"/>
      <c r="P115" s="58"/>
      <c r="Q115" s="236"/>
      <c r="R115" s="239"/>
      <c r="S115" s="239"/>
      <c r="T115" s="239"/>
      <c r="U115" s="239"/>
    </row>
    <row r="116" spans="1:21" ht="75">
      <c r="A116" s="169"/>
      <c r="B116" s="193" t="s">
        <v>489</v>
      </c>
      <c r="C116" s="186" t="s">
        <v>233</v>
      </c>
      <c r="D116" s="203" t="s">
        <v>213</v>
      </c>
      <c r="E116" s="24" t="s">
        <v>76</v>
      </c>
      <c r="F116" s="34" t="s">
        <v>78</v>
      </c>
      <c r="G116" s="92">
        <v>2210</v>
      </c>
      <c r="H116" s="75">
        <v>10400</v>
      </c>
      <c r="I116" s="71">
        <v>7114.38</v>
      </c>
      <c r="J116" s="71"/>
      <c r="K116" s="47">
        <v>42699</v>
      </c>
      <c r="L116" s="454">
        <v>7114.38</v>
      </c>
      <c r="M116" s="108">
        <v>42704</v>
      </c>
      <c r="N116" s="108"/>
      <c r="O116" s="108"/>
      <c r="P116" s="58"/>
      <c r="Q116" s="236"/>
      <c r="R116" s="239"/>
      <c r="S116" s="239"/>
      <c r="T116" s="239"/>
      <c r="U116" s="239"/>
    </row>
    <row r="117" spans="1:21" ht="75">
      <c r="A117" s="169"/>
      <c r="B117" s="193" t="s">
        <v>489</v>
      </c>
      <c r="C117" s="186" t="s">
        <v>234</v>
      </c>
      <c r="D117" s="203" t="s">
        <v>213</v>
      </c>
      <c r="E117" s="24" t="s">
        <v>76</v>
      </c>
      <c r="F117" s="34" t="s">
        <v>77</v>
      </c>
      <c r="G117" s="92">
        <v>2210</v>
      </c>
      <c r="H117" s="75">
        <v>38000</v>
      </c>
      <c r="I117" s="71">
        <v>38000</v>
      </c>
      <c r="J117" s="71"/>
      <c r="K117" s="47">
        <v>42597</v>
      </c>
      <c r="L117" s="454">
        <v>38000</v>
      </c>
      <c r="M117" s="112">
        <v>42600</v>
      </c>
      <c r="N117" s="112"/>
      <c r="O117" s="112"/>
      <c r="P117" s="58"/>
      <c r="Q117" s="236"/>
      <c r="R117" s="239"/>
      <c r="S117" s="239"/>
      <c r="T117" s="239"/>
      <c r="U117" s="239"/>
    </row>
    <row r="118" spans="1:21" ht="75">
      <c r="A118" s="169"/>
      <c r="B118" s="193" t="s">
        <v>489</v>
      </c>
      <c r="C118" s="186" t="s">
        <v>235</v>
      </c>
      <c r="D118" s="203" t="s">
        <v>213</v>
      </c>
      <c r="E118" s="24" t="s">
        <v>76</v>
      </c>
      <c r="F118" s="34" t="s">
        <v>77</v>
      </c>
      <c r="G118" s="92">
        <v>3110</v>
      </c>
      <c r="H118" s="75">
        <v>3000</v>
      </c>
      <c r="I118" s="71"/>
      <c r="J118" s="71">
        <v>3000</v>
      </c>
      <c r="K118" s="47">
        <v>42607</v>
      </c>
      <c r="L118" s="454">
        <v>3000</v>
      </c>
      <c r="M118" s="112">
        <v>42613</v>
      </c>
      <c r="N118" s="112"/>
      <c r="O118" s="112"/>
      <c r="P118" s="58"/>
      <c r="Q118" s="236"/>
      <c r="R118" s="239"/>
      <c r="S118" s="239"/>
      <c r="T118" s="239"/>
      <c r="U118" s="239"/>
    </row>
    <row r="119" spans="1:21" ht="75">
      <c r="A119" s="169"/>
      <c r="B119" s="193" t="s">
        <v>489</v>
      </c>
      <c r="C119" s="186" t="s">
        <v>654</v>
      </c>
      <c r="D119" s="203" t="s">
        <v>213</v>
      </c>
      <c r="E119" s="24" t="s">
        <v>84</v>
      </c>
      <c r="F119" s="34" t="s">
        <v>87</v>
      </c>
      <c r="G119" s="92">
        <v>3110</v>
      </c>
      <c r="H119" s="75">
        <v>8000</v>
      </c>
      <c r="J119" s="71">
        <v>7980</v>
      </c>
      <c r="K119" s="257">
        <v>42573</v>
      </c>
      <c r="L119" s="454">
        <v>7980</v>
      </c>
      <c r="M119" s="108">
        <v>42579</v>
      </c>
      <c r="N119" s="108"/>
      <c r="O119" s="108"/>
      <c r="P119" s="58"/>
      <c r="Q119" s="236"/>
      <c r="R119" s="239"/>
      <c r="S119" s="239"/>
      <c r="T119" s="239"/>
      <c r="U119" s="239"/>
    </row>
    <row r="120" spans="1:21" ht="75">
      <c r="A120" s="169"/>
      <c r="B120" s="193" t="s">
        <v>489</v>
      </c>
      <c r="C120" s="186" t="s">
        <v>655</v>
      </c>
      <c r="D120" s="203" t="s">
        <v>213</v>
      </c>
      <c r="E120" s="24" t="s">
        <v>126</v>
      </c>
      <c r="F120" s="34" t="s">
        <v>218</v>
      </c>
      <c r="G120" s="92">
        <v>2210</v>
      </c>
      <c r="H120" s="75">
        <v>9000</v>
      </c>
      <c r="I120" s="71">
        <v>9000</v>
      </c>
      <c r="J120" s="71"/>
      <c r="K120" s="47">
        <v>42576</v>
      </c>
      <c r="L120" s="454">
        <v>9000</v>
      </c>
      <c r="M120" s="108">
        <v>42579</v>
      </c>
      <c r="N120" s="108"/>
      <c r="O120" s="108"/>
      <c r="P120" s="58"/>
      <c r="Q120" s="236"/>
      <c r="R120" s="239"/>
      <c r="S120" s="239"/>
      <c r="T120" s="239"/>
      <c r="U120" s="239"/>
    </row>
    <row r="121" spans="1:21" ht="75">
      <c r="A121" s="169"/>
      <c r="B121" s="193" t="s">
        <v>489</v>
      </c>
      <c r="C121" s="322" t="s">
        <v>656</v>
      </c>
      <c r="D121" s="271"/>
      <c r="E121" s="105" t="s">
        <v>126</v>
      </c>
      <c r="F121" s="25" t="s">
        <v>399</v>
      </c>
      <c r="G121" s="92">
        <v>2210</v>
      </c>
      <c r="H121" s="309">
        <v>19000</v>
      </c>
      <c r="I121" s="71">
        <v>19000</v>
      </c>
      <c r="J121" s="71"/>
      <c r="K121" s="47">
        <v>42698</v>
      </c>
      <c r="L121" s="454">
        <v>19000</v>
      </c>
      <c r="M121" s="108">
        <v>42700</v>
      </c>
      <c r="N121" s="108"/>
      <c r="O121" s="108"/>
      <c r="P121" s="58"/>
      <c r="Q121" s="236"/>
      <c r="R121" s="239"/>
      <c r="S121" s="239"/>
      <c r="T121" s="239"/>
      <c r="U121" s="239"/>
    </row>
    <row r="122" spans="1:21" ht="75">
      <c r="A122" s="169"/>
      <c r="B122" s="193" t="s">
        <v>489</v>
      </c>
      <c r="C122" s="186" t="s">
        <v>236</v>
      </c>
      <c r="D122" s="203" t="s">
        <v>213</v>
      </c>
      <c r="E122" s="24" t="s">
        <v>76</v>
      </c>
      <c r="F122" s="34" t="s">
        <v>77</v>
      </c>
      <c r="G122" s="92">
        <v>3110</v>
      </c>
      <c r="H122" s="75">
        <v>8000</v>
      </c>
      <c r="I122" s="71"/>
      <c r="J122" s="71">
        <v>8000</v>
      </c>
      <c r="K122" s="47">
        <v>42695</v>
      </c>
      <c r="L122" s="454">
        <v>8000</v>
      </c>
      <c r="M122" s="108">
        <v>42703</v>
      </c>
      <c r="N122" s="108"/>
      <c r="O122" s="108"/>
      <c r="P122" s="58"/>
      <c r="Q122" s="236"/>
      <c r="R122" s="239"/>
      <c r="S122" s="239"/>
      <c r="T122" s="239"/>
      <c r="U122" s="239"/>
    </row>
    <row r="123" spans="1:21" ht="75">
      <c r="A123" s="169"/>
      <c r="B123" s="193" t="s">
        <v>489</v>
      </c>
      <c r="C123" s="186" t="s">
        <v>312</v>
      </c>
      <c r="D123" s="203" t="s">
        <v>213</v>
      </c>
      <c r="E123" s="196" t="s">
        <v>84</v>
      </c>
      <c r="F123" s="34" t="s">
        <v>85</v>
      </c>
      <c r="G123" s="92">
        <v>3110</v>
      </c>
      <c r="H123" s="75">
        <v>5000</v>
      </c>
      <c r="I123" s="71"/>
      <c r="J123" s="71">
        <v>5000</v>
      </c>
      <c r="K123" s="47">
        <v>42599</v>
      </c>
      <c r="L123" s="454">
        <v>5000</v>
      </c>
      <c r="M123" s="108">
        <v>42605</v>
      </c>
      <c r="N123" s="108"/>
      <c r="O123" s="108"/>
      <c r="P123" s="58"/>
      <c r="Q123" s="236"/>
      <c r="R123" s="239"/>
      <c r="S123" s="239"/>
      <c r="T123" s="239"/>
      <c r="U123" s="239"/>
    </row>
    <row r="124" spans="1:21" ht="75">
      <c r="A124" s="169"/>
      <c r="B124" s="193" t="s">
        <v>489</v>
      </c>
      <c r="C124" s="186" t="s">
        <v>313</v>
      </c>
      <c r="D124" s="203" t="s">
        <v>213</v>
      </c>
      <c r="E124" s="196" t="s">
        <v>84</v>
      </c>
      <c r="F124" s="34" t="s">
        <v>85</v>
      </c>
      <c r="G124" s="92">
        <v>3110</v>
      </c>
      <c r="H124" s="75">
        <v>5000</v>
      </c>
      <c r="I124" s="71"/>
      <c r="J124" s="71">
        <v>5000</v>
      </c>
      <c r="K124" s="47">
        <v>42571</v>
      </c>
      <c r="L124" s="454">
        <v>5000</v>
      </c>
      <c r="M124" s="108">
        <v>42578</v>
      </c>
      <c r="N124" s="108"/>
      <c r="O124" s="108"/>
      <c r="P124" s="58"/>
      <c r="Q124" s="236"/>
      <c r="R124" s="239"/>
      <c r="S124" s="239"/>
      <c r="T124" s="239"/>
      <c r="U124" s="239"/>
    </row>
    <row r="125" spans="1:33" s="16" customFormat="1" ht="46.5" customHeight="1">
      <c r="A125" s="160">
        <v>11</v>
      </c>
      <c r="B125" s="168" t="s">
        <v>489</v>
      </c>
      <c r="C125" s="161"/>
      <c r="D125" s="206" t="s">
        <v>213</v>
      </c>
      <c r="E125" s="37"/>
      <c r="F125" s="31"/>
      <c r="G125" s="94"/>
      <c r="H125" s="62">
        <f aca="true" t="shared" si="5" ref="H125:O125">SUM(H110:H124)</f>
        <v>200000</v>
      </c>
      <c r="I125" s="62">
        <f t="shared" si="5"/>
        <v>139713.04</v>
      </c>
      <c r="J125" s="62">
        <f t="shared" si="5"/>
        <v>56980</v>
      </c>
      <c r="K125" s="51"/>
      <c r="L125" s="61">
        <f>SUM(L110:L124)</f>
        <v>196693.04</v>
      </c>
      <c r="M125" s="62"/>
      <c r="N125" s="62">
        <f t="shared" si="5"/>
        <v>0</v>
      </c>
      <c r="O125" s="62">
        <f t="shared" si="5"/>
        <v>0</v>
      </c>
      <c r="P125" s="58"/>
      <c r="Q125" s="344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</row>
    <row r="126" spans="1:33" s="30" customFormat="1" ht="75">
      <c r="A126" s="162"/>
      <c r="B126" s="190" t="s">
        <v>491</v>
      </c>
      <c r="C126" s="179" t="s">
        <v>181</v>
      </c>
      <c r="D126" s="203" t="s">
        <v>213</v>
      </c>
      <c r="E126" s="24" t="s">
        <v>134</v>
      </c>
      <c r="F126" s="34" t="s">
        <v>219</v>
      </c>
      <c r="G126" s="93">
        <v>2210</v>
      </c>
      <c r="H126" s="69">
        <v>3000</v>
      </c>
      <c r="I126" s="63">
        <v>3000</v>
      </c>
      <c r="J126" s="63"/>
      <c r="K126" s="53">
        <v>42573</v>
      </c>
      <c r="L126" s="454">
        <v>3000</v>
      </c>
      <c r="M126" s="115">
        <v>42578</v>
      </c>
      <c r="N126" s="115"/>
      <c r="O126" s="115"/>
      <c r="P126" s="58"/>
      <c r="Q126" s="346"/>
      <c r="R126" s="347"/>
      <c r="S126" s="347"/>
      <c r="T126" s="347"/>
      <c r="U126" s="347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</row>
    <row r="127" spans="1:33" s="30" customFormat="1" ht="75">
      <c r="A127" s="162"/>
      <c r="B127" s="190" t="s">
        <v>491</v>
      </c>
      <c r="C127" s="179" t="s">
        <v>178</v>
      </c>
      <c r="D127" s="203" t="s">
        <v>213</v>
      </c>
      <c r="E127" s="196" t="s">
        <v>84</v>
      </c>
      <c r="F127" s="34" t="s">
        <v>85</v>
      </c>
      <c r="G127" s="93">
        <v>3110</v>
      </c>
      <c r="H127" s="69">
        <v>5000</v>
      </c>
      <c r="I127" s="63"/>
      <c r="J127" s="63">
        <v>5000</v>
      </c>
      <c r="K127" s="53">
        <v>42599</v>
      </c>
      <c r="L127" s="454">
        <v>5000</v>
      </c>
      <c r="M127" s="109">
        <v>42599</v>
      </c>
      <c r="N127" s="109"/>
      <c r="O127" s="109"/>
      <c r="P127" s="58"/>
      <c r="Q127" s="346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7"/>
      <c r="AF127" s="347"/>
      <c r="AG127" s="347"/>
    </row>
    <row r="128" spans="1:33" s="30" customFormat="1" ht="75">
      <c r="A128" s="162"/>
      <c r="B128" s="190" t="s">
        <v>491</v>
      </c>
      <c r="C128" s="179" t="s">
        <v>190</v>
      </c>
      <c r="D128" s="203" t="s">
        <v>213</v>
      </c>
      <c r="E128" s="24" t="s">
        <v>114</v>
      </c>
      <c r="F128" s="34" t="s">
        <v>116</v>
      </c>
      <c r="G128" s="92">
        <v>3110</v>
      </c>
      <c r="H128" s="69">
        <v>6000</v>
      </c>
      <c r="I128" s="63">
        <v>6000</v>
      </c>
      <c r="J128" s="63"/>
      <c r="K128" s="53">
        <v>42569</v>
      </c>
      <c r="L128" s="454">
        <v>6000</v>
      </c>
      <c r="M128" s="109">
        <v>42572</v>
      </c>
      <c r="N128" s="109"/>
      <c r="O128" s="109"/>
      <c r="P128" s="58"/>
      <c r="Q128" s="346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</row>
    <row r="129" spans="1:33" s="30" customFormat="1" ht="75">
      <c r="A129" s="162"/>
      <c r="B129" s="190" t="s">
        <v>491</v>
      </c>
      <c r="C129" s="179" t="s">
        <v>209</v>
      </c>
      <c r="D129" s="203" t="s">
        <v>213</v>
      </c>
      <c r="E129" s="196" t="s">
        <v>84</v>
      </c>
      <c r="F129" s="34" t="s">
        <v>85</v>
      </c>
      <c r="G129" s="93">
        <v>2210</v>
      </c>
      <c r="H129" s="69">
        <v>3000</v>
      </c>
      <c r="I129" s="63">
        <v>3000</v>
      </c>
      <c r="J129" s="63"/>
      <c r="K129" s="53">
        <v>42571</v>
      </c>
      <c r="L129" s="454">
        <v>3000</v>
      </c>
      <c r="M129" s="109">
        <v>42576</v>
      </c>
      <c r="N129" s="109"/>
      <c r="O129" s="109"/>
      <c r="P129" s="58"/>
      <c r="Q129" s="346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</row>
    <row r="130" spans="1:33" s="30" customFormat="1" ht="75">
      <c r="A130" s="162"/>
      <c r="B130" s="193" t="s">
        <v>491</v>
      </c>
      <c r="C130" s="186" t="s">
        <v>440</v>
      </c>
      <c r="D130" s="203" t="s">
        <v>213</v>
      </c>
      <c r="E130" s="24" t="s">
        <v>76</v>
      </c>
      <c r="F130" s="34" t="s">
        <v>77</v>
      </c>
      <c r="G130" s="93">
        <v>3110</v>
      </c>
      <c r="H130" s="69">
        <v>30000</v>
      </c>
      <c r="I130" s="63"/>
      <c r="J130" s="63">
        <v>30000</v>
      </c>
      <c r="K130" s="53">
        <v>42607</v>
      </c>
      <c r="L130" s="454">
        <v>30000</v>
      </c>
      <c r="M130" s="109">
        <v>42613</v>
      </c>
      <c r="N130" s="109"/>
      <c r="O130" s="109"/>
      <c r="P130" s="58"/>
      <c r="Q130" s="346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</row>
    <row r="131" spans="1:33" s="30" customFormat="1" ht="75">
      <c r="A131" s="162"/>
      <c r="B131" s="193" t="s">
        <v>491</v>
      </c>
      <c r="C131" s="186" t="s">
        <v>441</v>
      </c>
      <c r="D131" s="203" t="s">
        <v>213</v>
      </c>
      <c r="E131" s="24" t="s">
        <v>76</v>
      </c>
      <c r="F131" s="34" t="s">
        <v>77</v>
      </c>
      <c r="G131" s="93">
        <v>2240</v>
      </c>
      <c r="H131" s="69">
        <v>10000</v>
      </c>
      <c r="I131" s="63">
        <v>10000</v>
      </c>
      <c r="J131" s="63"/>
      <c r="K131" s="53">
        <v>42592</v>
      </c>
      <c r="L131" s="454">
        <v>10000</v>
      </c>
      <c r="M131" s="109">
        <v>42597</v>
      </c>
      <c r="N131" s="109"/>
      <c r="O131" s="109"/>
      <c r="P131" s="58"/>
      <c r="Q131" s="346"/>
      <c r="R131" s="347"/>
      <c r="S131" s="347"/>
      <c r="T131" s="347"/>
      <c r="U131" s="347"/>
      <c r="V131" s="347"/>
      <c r="W131" s="347"/>
      <c r="X131" s="347"/>
      <c r="Y131" s="347"/>
      <c r="Z131" s="347"/>
      <c r="AA131" s="347"/>
      <c r="AB131" s="347"/>
      <c r="AC131" s="347"/>
      <c r="AD131" s="347"/>
      <c r="AE131" s="347"/>
      <c r="AF131" s="347"/>
      <c r="AG131" s="347"/>
    </row>
    <row r="132" spans="1:33" s="30" customFormat="1" ht="75">
      <c r="A132" s="162"/>
      <c r="B132" s="193" t="s">
        <v>491</v>
      </c>
      <c r="C132" s="186" t="s">
        <v>657</v>
      </c>
      <c r="D132" s="203" t="s">
        <v>213</v>
      </c>
      <c r="E132" s="24" t="s">
        <v>76</v>
      </c>
      <c r="F132" s="34" t="s">
        <v>77</v>
      </c>
      <c r="G132" s="93">
        <v>3110</v>
      </c>
      <c r="H132" s="69">
        <v>20000</v>
      </c>
      <c r="J132" s="63">
        <v>19697</v>
      </c>
      <c r="K132" s="53">
        <v>42593</v>
      </c>
      <c r="L132" s="454">
        <v>19697</v>
      </c>
      <c r="M132" s="109">
        <v>42599</v>
      </c>
      <c r="N132" s="109"/>
      <c r="O132" s="109"/>
      <c r="P132" s="58"/>
      <c r="Q132" s="346"/>
      <c r="R132" s="347"/>
      <c r="S132" s="347"/>
      <c r="T132" s="347"/>
      <c r="U132" s="347"/>
      <c r="V132" s="347"/>
      <c r="W132" s="347"/>
      <c r="X132" s="347"/>
      <c r="Y132" s="347"/>
      <c r="Z132" s="347"/>
      <c r="AA132" s="347"/>
      <c r="AB132" s="347"/>
      <c r="AC132" s="347"/>
      <c r="AD132" s="347"/>
      <c r="AE132" s="347"/>
      <c r="AF132" s="347"/>
      <c r="AG132" s="347"/>
    </row>
    <row r="133" spans="1:33" s="30" customFormat="1" ht="75">
      <c r="A133" s="162"/>
      <c r="B133" s="193" t="s">
        <v>491</v>
      </c>
      <c r="C133" s="186" t="s">
        <v>442</v>
      </c>
      <c r="D133" s="203" t="s">
        <v>213</v>
      </c>
      <c r="E133" s="24" t="s">
        <v>76</v>
      </c>
      <c r="F133" s="34" t="s">
        <v>77</v>
      </c>
      <c r="G133" s="93">
        <v>3110</v>
      </c>
      <c r="H133" s="69">
        <v>8000</v>
      </c>
      <c r="I133" s="63"/>
      <c r="J133" s="63">
        <v>7657.6</v>
      </c>
      <c r="K133" s="53">
        <v>42695</v>
      </c>
      <c r="L133" s="454">
        <v>7657.6</v>
      </c>
      <c r="M133" s="109">
        <v>42703</v>
      </c>
      <c r="N133" s="109"/>
      <c r="O133" s="109"/>
      <c r="P133" s="58"/>
      <c r="Q133" s="346"/>
      <c r="R133" s="347"/>
      <c r="S133" s="347"/>
      <c r="T133" s="347"/>
      <c r="U133" s="347"/>
      <c r="V133" s="347"/>
      <c r="W133" s="347"/>
      <c r="X133" s="347"/>
      <c r="Y133" s="347"/>
      <c r="Z133" s="347"/>
      <c r="AA133" s="347"/>
      <c r="AB133" s="347"/>
      <c r="AC133" s="347"/>
      <c r="AD133" s="347"/>
      <c r="AE133" s="347"/>
      <c r="AF133" s="347"/>
      <c r="AG133" s="347"/>
    </row>
    <row r="134" spans="1:33" s="289" customFormat="1" ht="75">
      <c r="A134" s="277"/>
      <c r="B134" s="278" t="s">
        <v>491</v>
      </c>
      <c r="C134" s="322" t="s">
        <v>507</v>
      </c>
      <c r="D134" s="294" t="s">
        <v>213</v>
      </c>
      <c r="E134" s="282" t="s">
        <v>76</v>
      </c>
      <c r="F134" s="283" t="s">
        <v>77</v>
      </c>
      <c r="G134" s="296">
        <v>2210</v>
      </c>
      <c r="H134" s="309">
        <v>25000</v>
      </c>
      <c r="I134" s="281">
        <v>25000</v>
      </c>
      <c r="J134" s="281"/>
      <c r="K134" s="297">
        <v>42702</v>
      </c>
      <c r="L134" s="454">
        <v>25000</v>
      </c>
      <c r="M134" s="299">
        <v>42705</v>
      </c>
      <c r="N134" s="299"/>
      <c r="O134" s="299"/>
      <c r="P134" s="288"/>
      <c r="Q134" s="348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  <c r="AB134" s="349"/>
      <c r="AC134" s="349"/>
      <c r="AD134" s="349"/>
      <c r="AE134" s="349"/>
      <c r="AF134" s="349"/>
      <c r="AG134" s="349"/>
    </row>
    <row r="135" spans="1:33" s="30" customFormat="1" ht="75">
      <c r="A135" s="162"/>
      <c r="B135" s="193" t="s">
        <v>491</v>
      </c>
      <c r="C135" s="186" t="s">
        <v>151</v>
      </c>
      <c r="D135" s="203" t="s">
        <v>213</v>
      </c>
      <c r="E135" s="24" t="s">
        <v>84</v>
      </c>
      <c r="F135" s="34" t="s">
        <v>85</v>
      </c>
      <c r="G135" s="93">
        <v>2210</v>
      </c>
      <c r="H135" s="69">
        <v>40000</v>
      </c>
      <c r="I135" s="63">
        <v>40000</v>
      </c>
      <c r="J135" s="63"/>
      <c r="K135" s="53">
        <v>42592</v>
      </c>
      <c r="L135" s="454">
        <v>40000</v>
      </c>
      <c r="M135" s="109">
        <v>42597</v>
      </c>
      <c r="N135" s="109"/>
      <c r="O135" s="109"/>
      <c r="P135" s="58"/>
      <c r="Q135" s="346"/>
      <c r="R135" s="347"/>
      <c r="S135" s="347"/>
      <c r="T135" s="347"/>
      <c r="U135" s="347"/>
      <c r="V135" s="347"/>
      <c r="W135" s="347"/>
      <c r="X135" s="347"/>
      <c r="Y135" s="347"/>
      <c r="Z135" s="347"/>
      <c r="AA135" s="347"/>
      <c r="AB135" s="347"/>
      <c r="AC135" s="347"/>
      <c r="AD135" s="347"/>
      <c r="AE135" s="347"/>
      <c r="AF135" s="347"/>
      <c r="AG135" s="347"/>
    </row>
    <row r="136" spans="1:33" s="30" customFormat="1" ht="75">
      <c r="A136" s="162"/>
      <c r="B136" s="193" t="s">
        <v>491</v>
      </c>
      <c r="C136" s="186" t="s">
        <v>443</v>
      </c>
      <c r="D136" s="203" t="s">
        <v>213</v>
      </c>
      <c r="E136" s="24" t="s">
        <v>84</v>
      </c>
      <c r="F136" s="34" t="s">
        <v>85</v>
      </c>
      <c r="G136" s="93">
        <v>3110</v>
      </c>
      <c r="H136" s="69">
        <v>50000</v>
      </c>
      <c r="I136" s="63"/>
      <c r="J136" s="63">
        <v>50000</v>
      </c>
      <c r="K136" s="53">
        <v>42599</v>
      </c>
      <c r="L136" s="454">
        <v>50000</v>
      </c>
      <c r="M136" s="109">
        <v>42599</v>
      </c>
      <c r="N136" s="109"/>
      <c r="O136" s="109"/>
      <c r="P136" s="58"/>
      <c r="Q136" s="346"/>
      <c r="R136" s="347"/>
      <c r="S136" s="347"/>
      <c r="T136" s="347"/>
      <c r="U136" s="347"/>
      <c r="V136" s="347"/>
      <c r="W136" s="347"/>
      <c r="X136" s="347"/>
      <c r="Y136" s="347"/>
      <c r="Z136" s="347"/>
      <c r="AA136" s="347"/>
      <c r="AB136" s="347"/>
      <c r="AC136" s="347"/>
      <c r="AD136" s="347"/>
      <c r="AE136" s="347"/>
      <c r="AF136" s="347"/>
      <c r="AG136" s="347"/>
    </row>
    <row r="137" spans="1:33" s="16" customFormat="1" ht="50.25" customHeight="1">
      <c r="A137" s="160">
        <v>12</v>
      </c>
      <c r="B137" s="167" t="s">
        <v>491</v>
      </c>
      <c r="C137" s="161"/>
      <c r="D137" s="206" t="s">
        <v>213</v>
      </c>
      <c r="E137" s="37"/>
      <c r="F137" s="31"/>
      <c r="G137" s="94"/>
      <c r="H137" s="62">
        <f aca="true" t="shared" si="6" ref="H137:O137">SUM(H126:H136)</f>
        <v>200000</v>
      </c>
      <c r="I137" s="62">
        <f t="shared" si="6"/>
        <v>87000</v>
      </c>
      <c r="J137" s="62">
        <f t="shared" si="6"/>
        <v>112354.6</v>
      </c>
      <c r="K137" s="51"/>
      <c r="L137" s="61">
        <f t="shared" si="6"/>
        <v>199354.6</v>
      </c>
      <c r="M137" s="62"/>
      <c r="N137" s="62">
        <f t="shared" si="6"/>
        <v>0</v>
      </c>
      <c r="O137" s="62">
        <f t="shared" si="6"/>
        <v>0</v>
      </c>
      <c r="P137" s="58"/>
      <c r="Q137" s="344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</row>
    <row r="138" spans="1:33" s="30" customFormat="1" ht="112.5">
      <c r="A138" s="162"/>
      <c r="B138" s="192" t="s">
        <v>490</v>
      </c>
      <c r="C138" s="165" t="s">
        <v>658</v>
      </c>
      <c r="D138" s="23" t="s">
        <v>211</v>
      </c>
      <c r="E138" s="24" t="s">
        <v>84</v>
      </c>
      <c r="F138" s="34" t="s">
        <v>85</v>
      </c>
      <c r="G138" s="93">
        <v>2240</v>
      </c>
      <c r="H138" s="69">
        <v>90000</v>
      </c>
      <c r="I138" s="60">
        <f>35000+6522.4+24500+23977.6</f>
        <v>90000</v>
      </c>
      <c r="J138" s="63"/>
      <c r="K138" s="81" t="s">
        <v>504</v>
      </c>
      <c r="L138" s="454">
        <v>90000</v>
      </c>
      <c r="M138" s="117" t="s">
        <v>505</v>
      </c>
      <c r="N138" s="117"/>
      <c r="O138" s="117"/>
      <c r="P138" s="58"/>
      <c r="Q138" s="350"/>
      <c r="R138" s="347"/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</row>
    <row r="139" spans="1:33" s="2" customFormat="1" ht="112.5">
      <c r="A139" s="169"/>
      <c r="B139" s="190" t="s">
        <v>490</v>
      </c>
      <c r="C139" s="170" t="s">
        <v>659</v>
      </c>
      <c r="D139" s="23" t="s">
        <v>211</v>
      </c>
      <c r="E139" s="24" t="s">
        <v>84</v>
      </c>
      <c r="F139" s="34" t="s">
        <v>85</v>
      </c>
      <c r="G139" s="92">
        <v>3110</v>
      </c>
      <c r="H139" s="69">
        <v>60000</v>
      </c>
      <c r="I139" s="45"/>
      <c r="J139" s="64">
        <v>60000</v>
      </c>
      <c r="K139" s="55">
        <v>42529</v>
      </c>
      <c r="L139" s="454">
        <v>60000</v>
      </c>
      <c r="M139" s="108">
        <v>42538</v>
      </c>
      <c r="N139" s="108"/>
      <c r="O139" s="108"/>
      <c r="P139" s="58"/>
      <c r="Q139" s="236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</row>
    <row r="140" spans="1:33" s="2" customFormat="1" ht="112.5">
      <c r="A140" s="169"/>
      <c r="B140" s="190" t="s">
        <v>490</v>
      </c>
      <c r="C140" s="163" t="s">
        <v>660</v>
      </c>
      <c r="D140" s="23" t="s">
        <v>211</v>
      </c>
      <c r="E140" s="24" t="s">
        <v>84</v>
      </c>
      <c r="F140" s="25" t="s">
        <v>86</v>
      </c>
      <c r="G140" s="92">
        <v>3110</v>
      </c>
      <c r="H140" s="69">
        <v>50000</v>
      </c>
      <c r="I140" s="45"/>
      <c r="J140" s="64">
        <v>50000</v>
      </c>
      <c r="K140" s="55">
        <v>42592</v>
      </c>
      <c r="L140" s="454">
        <v>50000</v>
      </c>
      <c r="M140" s="118" t="s">
        <v>366</v>
      </c>
      <c r="N140" s="118"/>
      <c r="O140" s="118"/>
      <c r="P140" s="58"/>
      <c r="Q140" s="236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</row>
    <row r="141" spans="1:33" s="16" customFormat="1" ht="52.5" customHeight="1">
      <c r="A141" s="160">
        <v>13</v>
      </c>
      <c r="B141" s="168" t="s">
        <v>490</v>
      </c>
      <c r="C141" s="171"/>
      <c r="D141" s="10" t="s">
        <v>211</v>
      </c>
      <c r="E141" s="43"/>
      <c r="F141" s="26"/>
      <c r="G141" s="97"/>
      <c r="H141" s="62">
        <f aca="true" t="shared" si="7" ref="H141:O141">SUM(H138:H140)</f>
        <v>200000</v>
      </c>
      <c r="I141" s="62">
        <f t="shared" si="7"/>
        <v>90000</v>
      </c>
      <c r="J141" s="62">
        <f t="shared" si="7"/>
        <v>110000</v>
      </c>
      <c r="K141" s="51"/>
      <c r="L141" s="61">
        <f t="shared" si="7"/>
        <v>200000</v>
      </c>
      <c r="M141" s="62"/>
      <c r="N141" s="62">
        <f t="shared" si="7"/>
        <v>0</v>
      </c>
      <c r="O141" s="62">
        <f t="shared" si="7"/>
        <v>0</v>
      </c>
      <c r="P141" s="58"/>
      <c r="Q141" s="344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</row>
    <row r="142" spans="1:33" s="30" customFormat="1" ht="112.5">
      <c r="A142" s="162"/>
      <c r="B142" s="193" t="s">
        <v>62</v>
      </c>
      <c r="C142" s="165" t="s">
        <v>157</v>
      </c>
      <c r="D142" s="23" t="s">
        <v>211</v>
      </c>
      <c r="E142" s="198" t="s">
        <v>76</v>
      </c>
      <c r="F142" s="25" t="s">
        <v>77</v>
      </c>
      <c r="G142" s="208">
        <v>3110</v>
      </c>
      <c r="H142" s="69">
        <v>170000</v>
      </c>
      <c r="I142" s="74"/>
      <c r="J142" s="63">
        <v>169997</v>
      </c>
      <c r="K142" s="53">
        <v>42600</v>
      </c>
      <c r="L142" s="454">
        <v>169997</v>
      </c>
      <c r="M142" s="259" t="s">
        <v>338</v>
      </c>
      <c r="N142" s="259"/>
      <c r="O142" s="259"/>
      <c r="P142" s="58"/>
      <c r="Q142" s="346"/>
      <c r="R142" s="347"/>
      <c r="S142" s="347"/>
      <c r="T142" s="347"/>
      <c r="U142" s="347"/>
      <c r="V142" s="347"/>
      <c r="W142" s="347"/>
      <c r="X142" s="347"/>
      <c r="Y142" s="347"/>
      <c r="Z142" s="347"/>
      <c r="AA142" s="347"/>
      <c r="AB142" s="347"/>
      <c r="AC142" s="347"/>
      <c r="AD142" s="347"/>
      <c r="AE142" s="347"/>
      <c r="AF142" s="347"/>
      <c r="AG142" s="347"/>
    </row>
    <row r="143" spans="1:33" s="30" customFormat="1" ht="112.5">
      <c r="A143" s="162"/>
      <c r="B143" s="193" t="s">
        <v>62</v>
      </c>
      <c r="C143" s="165" t="s">
        <v>288</v>
      </c>
      <c r="D143" s="23" t="s">
        <v>211</v>
      </c>
      <c r="E143" s="24" t="s">
        <v>84</v>
      </c>
      <c r="F143" s="25" t="s">
        <v>86</v>
      </c>
      <c r="G143" s="208">
        <v>3110</v>
      </c>
      <c r="H143" s="69">
        <v>30000</v>
      </c>
      <c r="I143" s="74"/>
      <c r="J143" s="63">
        <v>30000</v>
      </c>
      <c r="K143" s="53">
        <v>42592</v>
      </c>
      <c r="L143" s="454">
        <v>30000</v>
      </c>
      <c r="M143" s="145">
        <v>42601</v>
      </c>
      <c r="N143" s="145"/>
      <c r="O143" s="145"/>
      <c r="P143" s="58"/>
      <c r="Q143" s="346"/>
      <c r="R143" s="347"/>
      <c r="S143" s="347"/>
      <c r="T143" s="347"/>
      <c r="U143" s="347"/>
      <c r="V143" s="347"/>
      <c r="W143" s="347"/>
      <c r="X143" s="347"/>
      <c r="Y143" s="347"/>
      <c r="Z143" s="347"/>
      <c r="AA143" s="347"/>
      <c r="AB143" s="347"/>
      <c r="AC143" s="347"/>
      <c r="AD143" s="347"/>
      <c r="AE143" s="347"/>
      <c r="AF143" s="347"/>
      <c r="AG143" s="347"/>
    </row>
    <row r="144" spans="1:33" s="16" customFormat="1" ht="48" customHeight="1">
      <c r="A144" s="160">
        <v>14</v>
      </c>
      <c r="B144" s="167" t="s">
        <v>62</v>
      </c>
      <c r="C144" s="171"/>
      <c r="D144" s="10" t="s">
        <v>211</v>
      </c>
      <c r="E144" s="43"/>
      <c r="F144" s="26"/>
      <c r="G144" s="97"/>
      <c r="H144" s="62">
        <f>SUM(H142:H143)</f>
        <v>200000</v>
      </c>
      <c r="I144" s="62">
        <f>SUM(I142:I143)</f>
        <v>0</v>
      </c>
      <c r="J144" s="62">
        <f>SUM(J142:J143)</f>
        <v>199997</v>
      </c>
      <c r="K144" s="51"/>
      <c r="L144" s="61">
        <f>SUM(L142:L143)</f>
        <v>199997</v>
      </c>
      <c r="M144" s="62"/>
      <c r="N144" s="62">
        <f>SUM(N142:N143)</f>
        <v>0</v>
      </c>
      <c r="O144" s="62">
        <f>SUM(O142:O143)</f>
        <v>0</v>
      </c>
      <c r="P144" s="58"/>
      <c r="Q144" s="344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</row>
    <row r="145" spans="1:33" s="2" customFormat="1" ht="112.5">
      <c r="A145" s="277"/>
      <c r="B145" s="224" t="s">
        <v>493</v>
      </c>
      <c r="C145" s="165" t="s">
        <v>661</v>
      </c>
      <c r="D145" s="23" t="s">
        <v>211</v>
      </c>
      <c r="E145" s="24" t="s">
        <v>76</v>
      </c>
      <c r="F145" s="34" t="s">
        <v>77</v>
      </c>
      <c r="G145" s="92">
        <v>2210</v>
      </c>
      <c r="H145" s="69">
        <v>15000</v>
      </c>
      <c r="I145" s="70">
        <v>15000</v>
      </c>
      <c r="J145" s="71"/>
      <c r="K145" s="47">
        <v>42599</v>
      </c>
      <c r="L145" s="454">
        <v>15000</v>
      </c>
      <c r="M145" s="112">
        <v>42601</v>
      </c>
      <c r="N145" s="112"/>
      <c r="O145" s="112"/>
      <c r="P145" s="58"/>
      <c r="Q145" s="236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</row>
    <row r="146" spans="1:33" s="2" customFormat="1" ht="112.5">
      <c r="A146" s="277"/>
      <c r="B146" s="224" t="s">
        <v>493</v>
      </c>
      <c r="C146" s="165" t="s">
        <v>662</v>
      </c>
      <c r="D146" s="23" t="s">
        <v>211</v>
      </c>
      <c r="E146" s="24" t="s">
        <v>76</v>
      </c>
      <c r="F146" s="34" t="s">
        <v>77</v>
      </c>
      <c r="G146" s="92">
        <v>2240</v>
      </c>
      <c r="H146" s="69">
        <v>3000</v>
      </c>
      <c r="I146" s="70">
        <v>3000</v>
      </c>
      <c r="J146" s="71"/>
      <c r="K146" s="47">
        <v>42661</v>
      </c>
      <c r="L146" s="454">
        <v>3000</v>
      </c>
      <c r="M146" s="112">
        <v>42669</v>
      </c>
      <c r="N146" s="112"/>
      <c r="O146" s="112"/>
      <c r="P146" s="58"/>
      <c r="Q146" s="236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</row>
    <row r="147" spans="1:33" s="2" customFormat="1" ht="112.5">
      <c r="A147" s="169"/>
      <c r="B147" s="224" t="s">
        <v>493</v>
      </c>
      <c r="C147" s="165" t="s">
        <v>464</v>
      </c>
      <c r="D147" s="23" t="s">
        <v>211</v>
      </c>
      <c r="E147" s="24" t="s">
        <v>84</v>
      </c>
      <c r="F147" s="34" t="s">
        <v>85</v>
      </c>
      <c r="G147" s="92">
        <v>2220</v>
      </c>
      <c r="H147" s="69">
        <v>30000</v>
      </c>
      <c r="I147" s="70">
        <v>30000</v>
      </c>
      <c r="J147" s="71"/>
      <c r="K147" s="47">
        <v>42601</v>
      </c>
      <c r="L147" s="454">
        <v>30000</v>
      </c>
      <c r="M147" s="108">
        <v>42607</v>
      </c>
      <c r="N147" s="108"/>
      <c r="O147" s="108"/>
      <c r="P147" s="58"/>
      <c r="Q147" s="236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</row>
    <row r="148" spans="1:33" s="2" customFormat="1" ht="112.5">
      <c r="A148" s="169"/>
      <c r="B148" s="224" t="s">
        <v>493</v>
      </c>
      <c r="C148" s="279" t="s">
        <v>663</v>
      </c>
      <c r="D148" s="23" t="s">
        <v>211</v>
      </c>
      <c r="E148" s="24" t="s">
        <v>76</v>
      </c>
      <c r="F148" s="25" t="s">
        <v>78</v>
      </c>
      <c r="G148" s="92">
        <v>2240</v>
      </c>
      <c r="H148" s="69">
        <v>12000</v>
      </c>
      <c r="I148" s="70">
        <v>12000</v>
      </c>
      <c r="J148" s="71"/>
      <c r="K148" s="47">
        <v>42597</v>
      </c>
      <c r="L148" s="454">
        <v>12000</v>
      </c>
      <c r="M148" s="112">
        <v>42608</v>
      </c>
      <c r="N148" s="112"/>
      <c r="O148" s="112"/>
      <c r="P148" s="58"/>
      <c r="Q148" s="236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</row>
    <row r="149" spans="1:33" s="2" customFormat="1" ht="112.5">
      <c r="A149" s="169"/>
      <c r="B149" s="224" t="s">
        <v>493</v>
      </c>
      <c r="C149" s="165" t="s">
        <v>465</v>
      </c>
      <c r="D149" s="23" t="s">
        <v>211</v>
      </c>
      <c r="E149" s="24" t="s">
        <v>76</v>
      </c>
      <c r="F149" s="34" t="s">
        <v>77</v>
      </c>
      <c r="G149" s="92">
        <v>3110</v>
      </c>
      <c r="H149" s="69">
        <v>50000</v>
      </c>
      <c r="I149" s="70"/>
      <c r="J149" s="71">
        <v>49999.95</v>
      </c>
      <c r="K149" s="47">
        <v>42597</v>
      </c>
      <c r="L149" s="454">
        <v>49999.95</v>
      </c>
      <c r="M149" s="112">
        <v>42618</v>
      </c>
      <c r="N149" s="112"/>
      <c r="O149" s="112"/>
      <c r="P149" s="58"/>
      <c r="Q149" s="236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</row>
    <row r="150" spans="1:33" s="2" customFormat="1" ht="112.5">
      <c r="A150" s="169"/>
      <c r="B150" s="224" t="s">
        <v>493</v>
      </c>
      <c r="C150" s="165" t="s">
        <v>466</v>
      </c>
      <c r="D150" s="23" t="s">
        <v>211</v>
      </c>
      <c r="E150" s="24" t="s">
        <v>76</v>
      </c>
      <c r="F150" s="25" t="s">
        <v>77</v>
      </c>
      <c r="G150" s="92">
        <v>2240</v>
      </c>
      <c r="H150" s="69">
        <v>40000</v>
      </c>
      <c r="I150" s="70">
        <f>19996.8+20000</f>
        <v>39996.8</v>
      </c>
      <c r="J150" s="71"/>
      <c r="K150" s="47">
        <v>42636</v>
      </c>
      <c r="L150" s="454">
        <v>39996.8</v>
      </c>
      <c r="M150" s="108">
        <v>42629</v>
      </c>
      <c r="N150" s="108"/>
      <c r="O150" s="108"/>
      <c r="P150" s="58"/>
      <c r="Q150" s="236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</row>
    <row r="151" spans="1:33" s="2" customFormat="1" ht="112.5">
      <c r="A151" s="169"/>
      <c r="B151" s="224" t="s">
        <v>493</v>
      </c>
      <c r="C151" s="214" t="s">
        <v>467</v>
      </c>
      <c r="D151" s="23" t="s">
        <v>211</v>
      </c>
      <c r="E151" s="24" t="s">
        <v>134</v>
      </c>
      <c r="F151" s="25" t="s">
        <v>237</v>
      </c>
      <c r="G151" s="92">
        <v>2210</v>
      </c>
      <c r="H151" s="69">
        <v>5000</v>
      </c>
      <c r="I151" s="70">
        <v>5000</v>
      </c>
      <c r="J151" s="71"/>
      <c r="K151" s="47">
        <v>42668</v>
      </c>
      <c r="L151" s="454">
        <v>5000</v>
      </c>
      <c r="M151" s="108">
        <v>42670</v>
      </c>
      <c r="N151" s="108"/>
      <c r="O151" s="108"/>
      <c r="P151" s="58"/>
      <c r="Q151" s="236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</row>
    <row r="152" spans="1:33" s="2" customFormat="1" ht="112.5">
      <c r="A152" s="169"/>
      <c r="B152" s="224" t="s">
        <v>493</v>
      </c>
      <c r="C152" s="279" t="s">
        <v>451</v>
      </c>
      <c r="D152" s="23" t="s">
        <v>211</v>
      </c>
      <c r="E152" s="15" t="s">
        <v>114</v>
      </c>
      <c r="F152" s="25" t="s">
        <v>115</v>
      </c>
      <c r="G152" s="92">
        <v>2210</v>
      </c>
      <c r="H152" s="69">
        <v>5000</v>
      </c>
      <c r="I152" s="70">
        <v>5000</v>
      </c>
      <c r="J152" s="71"/>
      <c r="K152" s="47">
        <v>42578</v>
      </c>
      <c r="L152" s="454">
        <v>5000</v>
      </c>
      <c r="M152" s="112">
        <v>42580</v>
      </c>
      <c r="N152" s="112"/>
      <c r="O152" s="112"/>
      <c r="P152" s="58"/>
      <c r="Q152" s="236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</row>
    <row r="153" spans="1:33" s="2" customFormat="1" ht="112.5">
      <c r="A153" s="169"/>
      <c r="B153" s="224" t="s">
        <v>493</v>
      </c>
      <c r="C153" s="165" t="s">
        <v>468</v>
      </c>
      <c r="D153" s="23" t="s">
        <v>211</v>
      </c>
      <c r="E153" s="24" t="s">
        <v>76</v>
      </c>
      <c r="F153" s="25" t="s">
        <v>77</v>
      </c>
      <c r="G153" s="92">
        <v>2240</v>
      </c>
      <c r="H153" s="69">
        <v>35000</v>
      </c>
      <c r="I153" s="70">
        <v>35000</v>
      </c>
      <c r="J153" s="71"/>
      <c r="K153" s="47">
        <v>42598</v>
      </c>
      <c r="L153" s="454">
        <v>35000</v>
      </c>
      <c r="M153" s="112">
        <v>42598</v>
      </c>
      <c r="N153" s="112"/>
      <c r="O153" s="112"/>
      <c r="P153" s="58"/>
      <c r="Q153" s="236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</row>
    <row r="154" spans="1:33" s="2" customFormat="1" ht="112.5">
      <c r="A154" s="169"/>
      <c r="B154" s="224" t="s">
        <v>493</v>
      </c>
      <c r="C154" s="165" t="s">
        <v>469</v>
      </c>
      <c r="D154" s="23" t="s">
        <v>211</v>
      </c>
      <c r="E154" s="24" t="s">
        <v>134</v>
      </c>
      <c r="F154" s="34" t="s">
        <v>219</v>
      </c>
      <c r="G154" s="93">
        <v>2210</v>
      </c>
      <c r="H154" s="69">
        <v>5000</v>
      </c>
      <c r="I154" s="70">
        <v>5000</v>
      </c>
      <c r="J154" s="71"/>
      <c r="K154" s="47">
        <v>42604</v>
      </c>
      <c r="L154" s="454">
        <v>5000</v>
      </c>
      <c r="M154" s="112">
        <v>42612</v>
      </c>
      <c r="N154" s="112"/>
      <c r="O154" s="112"/>
      <c r="P154" s="58"/>
      <c r="Q154" s="236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</row>
    <row r="155" spans="1:33" s="16" customFormat="1" ht="54.75" customHeight="1">
      <c r="A155" s="160">
        <v>15</v>
      </c>
      <c r="B155" s="167" t="s">
        <v>493</v>
      </c>
      <c r="C155" s="172"/>
      <c r="D155" s="10" t="s">
        <v>211</v>
      </c>
      <c r="E155" s="17"/>
      <c r="F155" s="62"/>
      <c r="G155" s="94"/>
      <c r="H155" s="62">
        <f aca="true" t="shared" si="8" ref="H155:O155">SUM(H145:H154)</f>
        <v>200000</v>
      </c>
      <c r="I155" s="62">
        <f t="shared" si="8"/>
        <v>149996.8</v>
      </c>
      <c r="J155" s="62">
        <f t="shared" si="8"/>
        <v>49999.95</v>
      </c>
      <c r="K155" s="51"/>
      <c r="L155" s="61">
        <f t="shared" si="8"/>
        <v>199996.75</v>
      </c>
      <c r="M155" s="62"/>
      <c r="N155" s="62">
        <f t="shared" si="8"/>
        <v>0</v>
      </c>
      <c r="O155" s="62">
        <f t="shared" si="8"/>
        <v>0</v>
      </c>
      <c r="P155" s="58"/>
      <c r="Q155" s="344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</row>
    <row r="156" spans="1:21" ht="75">
      <c r="A156" s="169"/>
      <c r="B156" s="192" t="s">
        <v>492</v>
      </c>
      <c r="C156" s="165" t="s">
        <v>64</v>
      </c>
      <c r="D156" s="203" t="s">
        <v>213</v>
      </c>
      <c r="E156" s="24" t="s">
        <v>76</v>
      </c>
      <c r="F156" s="34" t="s">
        <v>77</v>
      </c>
      <c r="G156" s="93">
        <v>2240</v>
      </c>
      <c r="H156" s="75">
        <v>4000</v>
      </c>
      <c r="I156" s="70">
        <v>4000</v>
      </c>
      <c r="J156" s="71"/>
      <c r="K156" s="47">
        <v>42681</v>
      </c>
      <c r="L156" s="454">
        <v>4000</v>
      </c>
      <c r="M156" s="115">
        <v>42685</v>
      </c>
      <c r="N156" s="115"/>
      <c r="O156" s="115"/>
      <c r="P156" s="58"/>
      <c r="Q156" s="350"/>
      <c r="R156" s="239"/>
      <c r="S156" s="239"/>
      <c r="T156" s="239"/>
      <c r="U156" s="239"/>
    </row>
    <row r="157" spans="1:33" s="30" customFormat="1" ht="75">
      <c r="A157" s="162"/>
      <c r="B157" s="190" t="s">
        <v>492</v>
      </c>
      <c r="C157" s="165" t="s">
        <v>180</v>
      </c>
      <c r="D157" s="203" t="s">
        <v>213</v>
      </c>
      <c r="E157" s="24" t="s">
        <v>134</v>
      </c>
      <c r="F157" s="34" t="s">
        <v>219</v>
      </c>
      <c r="G157" s="207">
        <v>3110</v>
      </c>
      <c r="H157" s="69">
        <v>2000</v>
      </c>
      <c r="I157" s="72"/>
      <c r="J157" s="73">
        <v>2000</v>
      </c>
      <c r="K157" s="50">
        <v>42573</v>
      </c>
      <c r="L157" s="454">
        <v>2000</v>
      </c>
      <c r="M157" s="115">
        <v>42579</v>
      </c>
      <c r="N157" s="115"/>
      <c r="O157" s="115"/>
      <c r="P157" s="58"/>
      <c r="Q157" s="346"/>
      <c r="R157" s="347"/>
      <c r="S157" s="347"/>
      <c r="T157" s="347"/>
      <c r="U157" s="347"/>
      <c r="V157" s="347"/>
      <c r="W157" s="347"/>
      <c r="X157" s="347"/>
      <c r="Y157" s="347"/>
      <c r="Z157" s="347"/>
      <c r="AA157" s="347"/>
      <c r="AB157" s="347"/>
      <c r="AC157" s="347"/>
      <c r="AD157" s="347"/>
      <c r="AE157" s="347"/>
      <c r="AF157" s="347"/>
      <c r="AG157" s="347"/>
    </row>
    <row r="158" spans="1:33" s="30" customFormat="1" ht="75">
      <c r="A158" s="162"/>
      <c r="B158" s="190" t="s">
        <v>492</v>
      </c>
      <c r="C158" s="165" t="s">
        <v>180</v>
      </c>
      <c r="D158" s="203" t="s">
        <v>213</v>
      </c>
      <c r="E158" s="24" t="s">
        <v>134</v>
      </c>
      <c r="F158" s="34" t="s">
        <v>219</v>
      </c>
      <c r="G158" s="207">
        <v>2210</v>
      </c>
      <c r="H158" s="69">
        <v>1000</v>
      </c>
      <c r="I158" s="72">
        <v>1000</v>
      </c>
      <c r="J158" s="73"/>
      <c r="K158" s="50">
        <v>42573</v>
      </c>
      <c r="L158" s="454">
        <v>1000</v>
      </c>
      <c r="M158" s="115">
        <v>42578</v>
      </c>
      <c r="N158" s="115"/>
      <c r="O158" s="115"/>
      <c r="P158" s="58"/>
      <c r="Q158" s="346"/>
      <c r="R158" s="347"/>
      <c r="S158" s="347"/>
      <c r="T158" s="347"/>
      <c r="U158" s="347"/>
      <c r="V158" s="347"/>
      <c r="W158" s="347"/>
      <c r="X158" s="347"/>
      <c r="Y158" s="347"/>
      <c r="Z158" s="347"/>
      <c r="AA158" s="347"/>
      <c r="AB158" s="347"/>
      <c r="AC158" s="347"/>
      <c r="AD158" s="347"/>
      <c r="AE158" s="347"/>
      <c r="AF158" s="347"/>
      <c r="AG158" s="347"/>
    </row>
    <row r="159" spans="1:33" s="30" customFormat="1" ht="75">
      <c r="A159" s="162"/>
      <c r="B159" s="190" t="s">
        <v>492</v>
      </c>
      <c r="C159" s="165" t="s">
        <v>178</v>
      </c>
      <c r="D159" s="203" t="s">
        <v>213</v>
      </c>
      <c r="E159" s="24" t="s">
        <v>84</v>
      </c>
      <c r="F159" s="25" t="s">
        <v>85</v>
      </c>
      <c r="G159" s="93">
        <v>3110</v>
      </c>
      <c r="H159" s="69">
        <v>5000</v>
      </c>
      <c r="I159" s="72"/>
      <c r="J159" s="73">
        <v>5000</v>
      </c>
      <c r="K159" s="50">
        <v>42599</v>
      </c>
      <c r="L159" s="454">
        <v>5000</v>
      </c>
      <c r="M159" s="115">
        <v>42605</v>
      </c>
      <c r="N159" s="115"/>
      <c r="O159" s="115"/>
      <c r="P159" s="58"/>
      <c r="Q159" s="346"/>
      <c r="R159" s="347"/>
      <c r="S159" s="347"/>
      <c r="T159" s="347"/>
      <c r="U159" s="347"/>
      <c r="V159" s="347"/>
      <c r="W159" s="347"/>
      <c r="X159" s="347"/>
      <c r="Y159" s="347"/>
      <c r="Z159" s="347"/>
      <c r="AA159" s="347"/>
      <c r="AB159" s="347"/>
      <c r="AC159" s="347"/>
      <c r="AD159" s="347"/>
      <c r="AE159" s="347"/>
      <c r="AF159" s="347"/>
      <c r="AG159" s="347"/>
    </row>
    <row r="160" spans="1:33" s="30" customFormat="1" ht="75">
      <c r="A160" s="162"/>
      <c r="B160" s="190" t="s">
        <v>492</v>
      </c>
      <c r="C160" s="165" t="s">
        <v>190</v>
      </c>
      <c r="D160" s="203" t="s">
        <v>213</v>
      </c>
      <c r="E160" s="105" t="s">
        <v>114</v>
      </c>
      <c r="F160" s="25" t="s">
        <v>116</v>
      </c>
      <c r="G160" s="93">
        <v>3110</v>
      </c>
      <c r="H160" s="69">
        <v>3000</v>
      </c>
      <c r="I160" s="72">
        <v>3000</v>
      </c>
      <c r="J160" s="73"/>
      <c r="K160" s="50">
        <v>42569</v>
      </c>
      <c r="L160" s="454">
        <v>3000</v>
      </c>
      <c r="M160" s="115">
        <v>42572</v>
      </c>
      <c r="N160" s="115"/>
      <c r="O160" s="115"/>
      <c r="P160" s="58"/>
      <c r="Q160" s="346"/>
      <c r="R160" s="347"/>
      <c r="S160" s="347"/>
      <c r="T160" s="347"/>
      <c r="U160" s="347"/>
      <c r="V160" s="347"/>
      <c r="W160" s="347"/>
      <c r="X160" s="347"/>
      <c r="Y160" s="347"/>
      <c r="Z160" s="347"/>
      <c r="AA160" s="347"/>
      <c r="AB160" s="347"/>
      <c r="AC160" s="347"/>
      <c r="AD160" s="347"/>
      <c r="AE160" s="347"/>
      <c r="AF160" s="347"/>
      <c r="AG160" s="347"/>
    </row>
    <row r="161" spans="1:33" s="30" customFormat="1" ht="75">
      <c r="A161" s="162"/>
      <c r="B161" s="190" t="s">
        <v>492</v>
      </c>
      <c r="C161" s="179" t="s">
        <v>209</v>
      </c>
      <c r="D161" s="203" t="s">
        <v>213</v>
      </c>
      <c r="E161" s="24" t="s">
        <v>84</v>
      </c>
      <c r="F161" s="25" t="s">
        <v>85</v>
      </c>
      <c r="G161" s="93">
        <v>2210</v>
      </c>
      <c r="H161" s="69">
        <v>3000</v>
      </c>
      <c r="I161" s="72">
        <v>3000</v>
      </c>
      <c r="J161" s="73"/>
      <c r="K161" s="50">
        <v>42571</v>
      </c>
      <c r="L161" s="454">
        <v>3000</v>
      </c>
      <c r="M161" s="115">
        <v>42576</v>
      </c>
      <c r="N161" s="115"/>
      <c r="O161" s="115"/>
      <c r="P161" s="58"/>
      <c r="Q161" s="346"/>
      <c r="R161" s="347"/>
      <c r="S161" s="347"/>
      <c r="T161" s="347"/>
      <c r="U161" s="347"/>
      <c r="V161" s="347"/>
      <c r="W161" s="347"/>
      <c r="X161" s="347"/>
      <c r="Y161" s="347"/>
      <c r="Z161" s="347"/>
      <c r="AA161" s="347"/>
      <c r="AB161" s="347"/>
      <c r="AC161" s="347"/>
      <c r="AD161" s="347"/>
      <c r="AE161" s="347"/>
      <c r="AF161" s="347"/>
      <c r="AG161" s="347"/>
    </row>
    <row r="162" spans="1:33" s="30" customFormat="1" ht="75">
      <c r="A162" s="162"/>
      <c r="B162" s="193" t="s">
        <v>492</v>
      </c>
      <c r="C162" s="186" t="s">
        <v>222</v>
      </c>
      <c r="D162" s="203" t="s">
        <v>213</v>
      </c>
      <c r="E162" s="24" t="s">
        <v>76</v>
      </c>
      <c r="F162" s="25" t="s">
        <v>77</v>
      </c>
      <c r="G162" s="93">
        <v>2240</v>
      </c>
      <c r="H162" s="69">
        <v>30000</v>
      </c>
      <c r="I162" s="72">
        <v>30000</v>
      </c>
      <c r="J162" s="73"/>
      <c r="K162" s="50">
        <v>42618</v>
      </c>
      <c r="L162" s="454">
        <v>30000</v>
      </c>
      <c r="M162" s="115">
        <v>42625</v>
      </c>
      <c r="N162" s="115"/>
      <c r="O162" s="115"/>
      <c r="P162" s="58"/>
      <c r="Q162" s="346"/>
      <c r="R162" s="347"/>
      <c r="S162" s="347"/>
      <c r="T162" s="347"/>
      <c r="U162" s="347"/>
      <c r="V162" s="347"/>
      <c r="W162" s="347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</row>
    <row r="163" spans="1:33" s="30" customFormat="1" ht="75">
      <c r="A163" s="162"/>
      <c r="B163" s="193" t="s">
        <v>492</v>
      </c>
      <c r="C163" s="186" t="s">
        <v>223</v>
      </c>
      <c r="D163" s="203" t="s">
        <v>213</v>
      </c>
      <c r="E163" s="105" t="s">
        <v>114</v>
      </c>
      <c r="F163" s="25" t="s">
        <v>115</v>
      </c>
      <c r="G163" s="93">
        <v>2210</v>
      </c>
      <c r="H163" s="69">
        <v>10000</v>
      </c>
      <c r="I163" s="72">
        <f>5000+5000</f>
        <v>10000</v>
      </c>
      <c r="J163" s="73"/>
      <c r="K163" s="82" t="s">
        <v>354</v>
      </c>
      <c r="L163" s="454">
        <v>10000</v>
      </c>
      <c r="M163" s="146" t="s">
        <v>355</v>
      </c>
      <c r="N163" s="146"/>
      <c r="O163" s="146"/>
      <c r="P163" s="58"/>
      <c r="Q163" s="346"/>
      <c r="R163" s="347"/>
      <c r="S163" s="347"/>
      <c r="T163" s="347"/>
      <c r="U163" s="347"/>
      <c r="V163" s="347"/>
      <c r="W163" s="347"/>
      <c r="X163" s="347"/>
      <c r="Y163" s="347"/>
      <c r="Z163" s="347"/>
      <c r="AA163" s="347"/>
      <c r="AB163" s="347"/>
      <c r="AC163" s="347"/>
      <c r="AD163" s="347"/>
      <c r="AE163" s="347"/>
      <c r="AF163" s="347"/>
      <c r="AG163" s="347"/>
    </row>
    <row r="164" spans="1:33" s="30" customFormat="1" ht="75">
      <c r="A164" s="162"/>
      <c r="B164" s="193" t="s">
        <v>492</v>
      </c>
      <c r="C164" s="186" t="s">
        <v>223</v>
      </c>
      <c r="D164" s="203" t="s">
        <v>213</v>
      </c>
      <c r="E164" s="105" t="s">
        <v>114</v>
      </c>
      <c r="F164" s="25" t="s">
        <v>115</v>
      </c>
      <c r="G164" s="93">
        <v>2240</v>
      </c>
      <c r="H164" s="69">
        <v>5000</v>
      </c>
      <c r="I164" s="72">
        <f>2148+2852</f>
        <v>5000</v>
      </c>
      <c r="J164" s="73"/>
      <c r="K164" s="82" t="s">
        <v>346</v>
      </c>
      <c r="L164" s="454">
        <v>5000</v>
      </c>
      <c r="M164" s="146" t="s">
        <v>347</v>
      </c>
      <c r="N164" s="146"/>
      <c r="O164" s="146"/>
      <c r="P164" s="58"/>
      <c r="Q164" s="346"/>
      <c r="R164" s="347"/>
      <c r="S164" s="347"/>
      <c r="T164" s="347"/>
      <c r="U164" s="347"/>
      <c r="V164" s="347"/>
      <c r="W164" s="347"/>
      <c r="X164" s="347"/>
      <c r="Y164" s="347"/>
      <c r="Z164" s="347"/>
      <c r="AA164" s="347"/>
      <c r="AB164" s="347"/>
      <c r="AC164" s="347"/>
      <c r="AD164" s="347"/>
      <c r="AE164" s="347"/>
      <c r="AF164" s="347"/>
      <c r="AG164" s="347"/>
    </row>
    <row r="165" spans="1:33" s="30" customFormat="1" ht="75">
      <c r="A165" s="277"/>
      <c r="B165" s="193" t="s">
        <v>492</v>
      </c>
      <c r="C165" s="165" t="s">
        <v>224</v>
      </c>
      <c r="D165" s="203" t="s">
        <v>213</v>
      </c>
      <c r="E165" s="24" t="s">
        <v>76</v>
      </c>
      <c r="F165" s="25" t="s">
        <v>77</v>
      </c>
      <c r="G165" s="93">
        <v>2210</v>
      </c>
      <c r="H165" s="69">
        <v>3682</v>
      </c>
      <c r="I165" s="72">
        <v>3680</v>
      </c>
      <c r="J165" s="73"/>
      <c r="K165" s="50">
        <v>42667</v>
      </c>
      <c r="L165" s="454">
        <v>3680</v>
      </c>
      <c r="M165" s="115">
        <v>42671</v>
      </c>
      <c r="N165" s="115"/>
      <c r="O165" s="115"/>
      <c r="P165" s="58"/>
      <c r="Q165" s="346"/>
      <c r="R165" s="347"/>
      <c r="S165" s="347"/>
      <c r="T165" s="347"/>
      <c r="U165" s="347"/>
      <c r="V165" s="347"/>
      <c r="W165" s="347"/>
      <c r="X165" s="347"/>
      <c r="Y165" s="347"/>
      <c r="Z165" s="347"/>
      <c r="AA165" s="347"/>
      <c r="AB165" s="347"/>
      <c r="AC165" s="347"/>
      <c r="AD165" s="347"/>
      <c r="AE165" s="347"/>
      <c r="AF165" s="347"/>
      <c r="AG165" s="347"/>
    </row>
    <row r="166" spans="1:33" s="30" customFormat="1" ht="156.75" customHeight="1">
      <c r="A166" s="277"/>
      <c r="B166" s="193" t="s">
        <v>492</v>
      </c>
      <c r="C166" s="165" t="s">
        <v>224</v>
      </c>
      <c r="D166" s="203" t="s">
        <v>213</v>
      </c>
      <c r="E166" s="24" t="s">
        <v>76</v>
      </c>
      <c r="F166" s="25" t="s">
        <v>77</v>
      </c>
      <c r="G166" s="93">
        <v>3110</v>
      </c>
      <c r="H166" s="69">
        <v>11318</v>
      </c>
      <c r="I166" s="72"/>
      <c r="J166" s="73">
        <v>11195</v>
      </c>
      <c r="K166" s="50">
        <v>42597</v>
      </c>
      <c r="L166" s="454">
        <v>11195</v>
      </c>
      <c r="M166" s="115">
        <v>42599</v>
      </c>
      <c r="N166" s="115"/>
      <c r="O166" s="115"/>
      <c r="P166" s="58"/>
      <c r="Q166" s="346"/>
      <c r="R166" s="347"/>
      <c r="S166" s="347"/>
      <c r="T166" s="347"/>
      <c r="U166" s="347"/>
      <c r="V166" s="347"/>
      <c r="W166" s="347"/>
      <c r="X166" s="347"/>
      <c r="Y166" s="347"/>
      <c r="Z166" s="347"/>
      <c r="AA166" s="347"/>
      <c r="AB166" s="347"/>
      <c r="AC166" s="347"/>
      <c r="AD166" s="347"/>
      <c r="AE166" s="347"/>
      <c r="AF166" s="347"/>
      <c r="AG166" s="347"/>
    </row>
    <row r="167" spans="1:33" s="30" customFormat="1" ht="75">
      <c r="A167" s="162"/>
      <c r="B167" s="193" t="s">
        <v>492</v>
      </c>
      <c r="C167" s="165" t="s">
        <v>232</v>
      </c>
      <c r="D167" s="203" t="s">
        <v>213</v>
      </c>
      <c r="E167" s="24" t="s">
        <v>431</v>
      </c>
      <c r="F167" s="25" t="s">
        <v>237</v>
      </c>
      <c r="G167" s="93">
        <v>2240</v>
      </c>
      <c r="H167" s="69">
        <v>10000</v>
      </c>
      <c r="I167" s="72">
        <v>10000</v>
      </c>
      <c r="J167" s="73"/>
      <c r="K167" s="50">
        <v>42702</v>
      </c>
      <c r="L167" s="454">
        <v>10000</v>
      </c>
      <c r="M167" s="115">
        <v>42703</v>
      </c>
      <c r="N167" s="115"/>
      <c r="O167" s="115"/>
      <c r="P167" s="58"/>
      <c r="Q167" s="346"/>
      <c r="R167" s="347"/>
      <c r="S167" s="347"/>
      <c r="T167" s="347"/>
      <c r="U167" s="347"/>
      <c r="V167" s="347"/>
      <c r="W167" s="347"/>
      <c r="X167" s="347"/>
      <c r="Y167" s="347"/>
      <c r="Z167" s="347"/>
      <c r="AA167" s="347"/>
      <c r="AB167" s="347"/>
      <c r="AC167" s="347"/>
      <c r="AD167" s="347"/>
      <c r="AE167" s="347"/>
      <c r="AF167" s="347"/>
      <c r="AG167" s="347"/>
    </row>
    <row r="168" spans="1:33" s="30" customFormat="1" ht="75">
      <c r="A168" s="162"/>
      <c r="B168" s="193" t="s">
        <v>492</v>
      </c>
      <c r="C168" s="165" t="s">
        <v>259</v>
      </c>
      <c r="D168" s="203" t="s">
        <v>213</v>
      </c>
      <c r="E168" s="24" t="s">
        <v>76</v>
      </c>
      <c r="F168" s="25" t="s">
        <v>77</v>
      </c>
      <c r="G168" s="93">
        <v>3110</v>
      </c>
      <c r="H168" s="69">
        <v>20000</v>
      </c>
      <c r="I168" s="72"/>
      <c r="J168" s="73">
        <v>20000</v>
      </c>
      <c r="K168" s="50">
        <v>42607</v>
      </c>
      <c r="L168" s="454">
        <v>20000</v>
      </c>
      <c r="M168" s="115">
        <v>42613</v>
      </c>
      <c r="N168" s="115"/>
      <c r="O168" s="115"/>
      <c r="P168" s="58"/>
      <c r="Q168" s="346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7"/>
      <c r="AD168" s="347"/>
      <c r="AE168" s="347"/>
      <c r="AF168" s="347"/>
      <c r="AG168" s="347"/>
    </row>
    <row r="169" spans="1:33" s="30" customFormat="1" ht="75">
      <c r="A169" s="162"/>
      <c r="B169" s="193" t="s">
        <v>492</v>
      </c>
      <c r="C169" s="165" t="s">
        <v>279</v>
      </c>
      <c r="D169" s="203" t="s">
        <v>213</v>
      </c>
      <c r="E169" s="24" t="s">
        <v>76</v>
      </c>
      <c r="F169" s="25" t="s">
        <v>77</v>
      </c>
      <c r="G169" s="93">
        <v>2210</v>
      </c>
      <c r="H169" s="69">
        <v>15000</v>
      </c>
      <c r="I169" s="72">
        <f>4994+7262</f>
        <v>12256</v>
      </c>
      <c r="J169" s="73"/>
      <c r="K169" s="82" t="s">
        <v>352</v>
      </c>
      <c r="L169" s="454">
        <v>12256</v>
      </c>
      <c r="M169" s="115">
        <v>42634</v>
      </c>
      <c r="N169" s="115"/>
      <c r="O169" s="115"/>
      <c r="P169" s="58"/>
      <c r="Q169" s="346"/>
      <c r="R169" s="347"/>
      <c r="S169" s="347"/>
      <c r="T169" s="347"/>
      <c r="U169" s="347"/>
      <c r="V169" s="347"/>
      <c r="W169" s="347"/>
      <c r="X169" s="347"/>
      <c r="Y169" s="347"/>
      <c r="Z169" s="347"/>
      <c r="AA169" s="347"/>
      <c r="AB169" s="347"/>
      <c r="AC169" s="347"/>
      <c r="AD169" s="347"/>
      <c r="AE169" s="347"/>
      <c r="AF169" s="347"/>
      <c r="AG169" s="347"/>
    </row>
    <row r="170" spans="1:33" s="30" customFormat="1" ht="75">
      <c r="A170" s="162"/>
      <c r="B170" s="193" t="s">
        <v>492</v>
      </c>
      <c r="C170" s="165" t="s">
        <v>310</v>
      </c>
      <c r="D170" s="203" t="s">
        <v>213</v>
      </c>
      <c r="E170" s="24" t="s">
        <v>76</v>
      </c>
      <c r="F170" s="25" t="s">
        <v>78</v>
      </c>
      <c r="G170" s="93">
        <v>2240</v>
      </c>
      <c r="H170" s="69">
        <v>5000</v>
      </c>
      <c r="I170" s="72">
        <v>5000</v>
      </c>
      <c r="J170" s="73"/>
      <c r="K170" s="50"/>
      <c r="L170" s="454">
        <v>5000</v>
      </c>
      <c r="M170" s="115"/>
      <c r="N170" s="115"/>
      <c r="O170" s="115"/>
      <c r="P170" s="58"/>
      <c r="Q170" s="346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7"/>
      <c r="AD170" s="347"/>
      <c r="AE170" s="347"/>
      <c r="AF170" s="347"/>
      <c r="AG170" s="347"/>
    </row>
    <row r="171" spans="1:33" s="30" customFormat="1" ht="75">
      <c r="A171" s="162"/>
      <c r="B171" s="193" t="s">
        <v>492</v>
      </c>
      <c r="C171" s="165" t="s">
        <v>311</v>
      </c>
      <c r="D171" s="203" t="s">
        <v>213</v>
      </c>
      <c r="E171" s="24" t="s">
        <v>76</v>
      </c>
      <c r="F171" s="25" t="s">
        <v>78</v>
      </c>
      <c r="G171" s="93">
        <v>2210</v>
      </c>
      <c r="H171" s="69">
        <v>5000</v>
      </c>
      <c r="I171" s="72">
        <v>5000</v>
      </c>
      <c r="J171" s="73"/>
      <c r="K171" s="50">
        <v>42607</v>
      </c>
      <c r="L171" s="454">
        <v>5000</v>
      </c>
      <c r="M171" s="268" t="s">
        <v>348</v>
      </c>
      <c r="N171" s="268"/>
      <c r="O171" s="268"/>
      <c r="P171" s="58"/>
      <c r="Q171" s="346"/>
      <c r="R171" s="347"/>
      <c r="S171" s="347"/>
      <c r="T171" s="347"/>
      <c r="U171" s="347"/>
      <c r="V171" s="347"/>
      <c r="W171" s="347"/>
      <c r="X171" s="347"/>
      <c r="Y171" s="347"/>
      <c r="Z171" s="347"/>
      <c r="AA171" s="347"/>
      <c r="AB171" s="347"/>
      <c r="AC171" s="347"/>
      <c r="AD171" s="347"/>
      <c r="AE171" s="347"/>
      <c r="AF171" s="347"/>
      <c r="AG171" s="347"/>
    </row>
    <row r="172" spans="1:33" s="30" customFormat="1" ht="75">
      <c r="A172" s="162"/>
      <c r="B172" s="193" t="s">
        <v>492</v>
      </c>
      <c r="C172" s="165" t="s">
        <v>664</v>
      </c>
      <c r="D172" s="203" t="s">
        <v>213</v>
      </c>
      <c r="E172" s="24" t="s">
        <v>126</v>
      </c>
      <c r="F172" s="25" t="s">
        <v>127</v>
      </c>
      <c r="G172" s="93">
        <v>2210</v>
      </c>
      <c r="H172" s="69">
        <v>10000</v>
      </c>
      <c r="I172" s="72">
        <v>10000</v>
      </c>
      <c r="J172" s="73"/>
      <c r="K172" s="50">
        <v>42604</v>
      </c>
      <c r="L172" s="454">
        <v>10000</v>
      </c>
      <c r="M172" s="115">
        <v>42604</v>
      </c>
      <c r="N172" s="115"/>
      <c r="O172" s="115"/>
      <c r="P172" s="58"/>
      <c r="Q172" s="346"/>
      <c r="R172" s="347"/>
      <c r="S172" s="347"/>
      <c r="T172" s="347"/>
      <c r="U172" s="347"/>
      <c r="V172" s="347"/>
      <c r="W172" s="347"/>
      <c r="X172" s="347"/>
      <c r="Y172" s="347"/>
      <c r="Z172" s="347"/>
      <c r="AA172" s="347"/>
      <c r="AB172" s="347"/>
      <c r="AC172" s="347"/>
      <c r="AD172" s="347"/>
      <c r="AE172" s="347"/>
      <c r="AF172" s="347"/>
      <c r="AG172" s="347"/>
    </row>
    <row r="173" spans="1:33" s="30" customFormat="1" ht="75">
      <c r="A173" s="258"/>
      <c r="B173" s="193" t="s">
        <v>492</v>
      </c>
      <c r="C173" s="279" t="s">
        <v>327</v>
      </c>
      <c r="D173" s="203" t="s">
        <v>213</v>
      </c>
      <c r="E173" s="24" t="s">
        <v>125</v>
      </c>
      <c r="F173" s="34" t="s">
        <v>66</v>
      </c>
      <c r="G173" s="93">
        <v>2610</v>
      </c>
      <c r="H173" s="69">
        <v>42000</v>
      </c>
      <c r="I173" s="72">
        <v>42000</v>
      </c>
      <c r="J173" s="73"/>
      <c r="K173" s="50">
        <v>42618</v>
      </c>
      <c r="L173" s="454">
        <v>42000</v>
      </c>
      <c r="M173" s="115">
        <v>42628</v>
      </c>
      <c r="N173" s="115"/>
      <c r="O173" s="115"/>
      <c r="P173" s="58"/>
      <c r="Q173" s="346"/>
      <c r="R173" s="347"/>
      <c r="S173" s="347"/>
      <c r="T173" s="347"/>
      <c r="U173" s="347"/>
      <c r="V173" s="347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</row>
    <row r="174" spans="1:33" s="30" customFormat="1" ht="75">
      <c r="A174" s="162"/>
      <c r="B174" s="193" t="s">
        <v>492</v>
      </c>
      <c r="C174" s="279" t="s">
        <v>362</v>
      </c>
      <c r="D174" s="203" t="s">
        <v>213</v>
      </c>
      <c r="E174" s="24" t="s">
        <v>76</v>
      </c>
      <c r="F174" s="25" t="s">
        <v>77</v>
      </c>
      <c r="G174" s="296">
        <v>2210</v>
      </c>
      <c r="H174" s="69">
        <v>15000</v>
      </c>
      <c r="I174" s="72">
        <v>15000</v>
      </c>
      <c r="J174" s="73"/>
      <c r="K174" s="50">
        <v>42678</v>
      </c>
      <c r="L174" s="454">
        <v>15000</v>
      </c>
      <c r="M174" s="115">
        <v>42685</v>
      </c>
      <c r="N174" s="115"/>
      <c r="O174" s="115"/>
      <c r="P174" s="58"/>
      <c r="Q174" s="346"/>
      <c r="R174" s="347"/>
      <c r="S174" s="347"/>
      <c r="T174" s="347"/>
      <c r="U174" s="347"/>
      <c r="V174" s="347"/>
      <c r="W174" s="347"/>
      <c r="X174" s="347"/>
      <c r="Y174" s="347"/>
      <c r="Z174" s="347"/>
      <c r="AA174" s="347"/>
      <c r="AB174" s="347"/>
      <c r="AC174" s="347"/>
      <c r="AD174" s="347"/>
      <c r="AE174" s="347"/>
      <c r="AF174" s="347"/>
      <c r="AG174" s="347"/>
    </row>
    <row r="175" spans="1:33" s="16" customFormat="1" ht="42" customHeight="1">
      <c r="A175" s="160">
        <v>16</v>
      </c>
      <c r="B175" s="168" t="s">
        <v>492</v>
      </c>
      <c r="C175" s="166"/>
      <c r="D175" s="206" t="s">
        <v>213</v>
      </c>
      <c r="E175" s="42"/>
      <c r="F175" s="31"/>
      <c r="G175" s="94"/>
      <c r="H175" s="62">
        <f aca="true" t="shared" si="9" ref="H175:O175">SUM(H156:H174)</f>
        <v>200000</v>
      </c>
      <c r="I175" s="62">
        <f t="shared" si="9"/>
        <v>158936</v>
      </c>
      <c r="J175" s="62">
        <f t="shared" si="9"/>
        <v>38195</v>
      </c>
      <c r="K175" s="51"/>
      <c r="L175" s="61">
        <f t="shared" si="9"/>
        <v>197131</v>
      </c>
      <c r="M175" s="62"/>
      <c r="N175" s="62">
        <f t="shared" si="9"/>
        <v>0</v>
      </c>
      <c r="O175" s="62">
        <f t="shared" si="9"/>
        <v>0</v>
      </c>
      <c r="P175" s="58"/>
      <c r="Q175" s="344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</row>
    <row r="176" spans="1:33" s="2" customFormat="1" ht="66" customHeight="1">
      <c r="A176" s="169"/>
      <c r="B176" s="190" t="s">
        <v>494</v>
      </c>
      <c r="C176" s="165" t="s">
        <v>70</v>
      </c>
      <c r="D176" s="23" t="s">
        <v>211</v>
      </c>
      <c r="E176" s="24" t="s">
        <v>76</v>
      </c>
      <c r="F176" s="34" t="s">
        <v>77</v>
      </c>
      <c r="G176" s="93">
        <v>2210</v>
      </c>
      <c r="H176" s="75">
        <v>20000</v>
      </c>
      <c r="I176" s="63">
        <v>20000</v>
      </c>
      <c r="J176" s="63"/>
      <c r="K176" s="153" t="s">
        <v>375</v>
      </c>
      <c r="L176" s="454">
        <v>20000</v>
      </c>
      <c r="M176" s="112">
        <v>42655</v>
      </c>
      <c r="N176" s="112"/>
      <c r="O176" s="112"/>
      <c r="P176" s="58"/>
      <c r="Q176" s="236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</row>
    <row r="177" spans="1:33" s="2" customFormat="1" ht="73.5" customHeight="1">
      <c r="A177" s="169"/>
      <c r="B177" s="190" t="s">
        <v>494</v>
      </c>
      <c r="C177" s="165" t="s">
        <v>665</v>
      </c>
      <c r="D177" s="23" t="s">
        <v>211</v>
      </c>
      <c r="E177" s="24" t="s">
        <v>84</v>
      </c>
      <c r="F177" s="34" t="s">
        <v>87</v>
      </c>
      <c r="G177" s="93">
        <v>2210</v>
      </c>
      <c r="H177" s="75">
        <v>10000</v>
      </c>
      <c r="I177" s="63">
        <v>10000</v>
      </c>
      <c r="J177" s="63"/>
      <c r="K177" s="153">
        <v>42557</v>
      </c>
      <c r="L177" s="454">
        <v>10000</v>
      </c>
      <c r="M177" s="110" t="s">
        <v>373</v>
      </c>
      <c r="N177" s="112"/>
      <c r="O177" s="112"/>
      <c r="P177" s="58"/>
      <c r="Q177" s="236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</row>
    <row r="178" spans="1:33" s="2" customFormat="1" ht="72" customHeight="1">
      <c r="A178" s="169"/>
      <c r="B178" s="190" t="s">
        <v>494</v>
      </c>
      <c r="C178" s="165" t="s">
        <v>666</v>
      </c>
      <c r="D178" s="23" t="s">
        <v>211</v>
      </c>
      <c r="E178" s="24" t="s">
        <v>76</v>
      </c>
      <c r="F178" s="34" t="s">
        <v>78</v>
      </c>
      <c r="G178" s="93">
        <v>3110</v>
      </c>
      <c r="H178" s="75">
        <v>10000</v>
      </c>
      <c r="I178" s="74"/>
      <c r="J178" s="63">
        <v>10000</v>
      </c>
      <c r="K178" s="153" t="s">
        <v>337</v>
      </c>
      <c r="L178" s="454">
        <v>10000</v>
      </c>
      <c r="M178" s="112" t="s">
        <v>338</v>
      </c>
      <c r="N178" s="112"/>
      <c r="O178" s="112"/>
      <c r="P178" s="58"/>
      <c r="Q178" s="236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</row>
    <row r="179" spans="1:33" s="2" customFormat="1" ht="73.5" customHeight="1">
      <c r="A179" s="169"/>
      <c r="B179" s="190" t="s">
        <v>494</v>
      </c>
      <c r="C179" s="165" t="s">
        <v>71</v>
      </c>
      <c r="D179" s="23" t="s">
        <v>211</v>
      </c>
      <c r="E179" s="24" t="s">
        <v>114</v>
      </c>
      <c r="F179" s="34" t="s">
        <v>115</v>
      </c>
      <c r="G179" s="93">
        <v>2210</v>
      </c>
      <c r="H179" s="75">
        <v>50000</v>
      </c>
      <c r="I179" s="63">
        <f>49498+502</f>
        <v>50000</v>
      </c>
      <c r="J179" s="63"/>
      <c r="K179" s="262" t="s">
        <v>548</v>
      </c>
      <c r="L179" s="454">
        <v>50000</v>
      </c>
      <c r="M179" s="110" t="s">
        <v>549</v>
      </c>
      <c r="N179" s="110"/>
      <c r="O179" s="110"/>
      <c r="P179" s="58"/>
      <c r="Q179" s="236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</row>
    <row r="180" spans="1:33" s="2" customFormat="1" ht="75.75" customHeight="1">
      <c r="A180" s="169"/>
      <c r="B180" s="190" t="s">
        <v>494</v>
      </c>
      <c r="C180" s="165" t="s">
        <v>667</v>
      </c>
      <c r="D180" s="23" t="s">
        <v>211</v>
      </c>
      <c r="E180" s="24" t="s">
        <v>84</v>
      </c>
      <c r="F180" s="34" t="s">
        <v>85</v>
      </c>
      <c r="G180" s="93">
        <v>3110</v>
      </c>
      <c r="H180" s="75">
        <v>10000</v>
      </c>
      <c r="I180" s="74"/>
      <c r="J180" s="63">
        <v>10000</v>
      </c>
      <c r="K180" s="262">
        <v>42529</v>
      </c>
      <c r="L180" s="454">
        <v>10000</v>
      </c>
      <c r="M180" s="112">
        <v>42537</v>
      </c>
      <c r="N180" s="112"/>
      <c r="O180" s="112"/>
      <c r="P180" s="58"/>
      <c r="Q180" s="236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</row>
    <row r="181" spans="1:33" s="2" customFormat="1" ht="61.5" customHeight="1">
      <c r="A181" s="169"/>
      <c r="B181" s="190" t="s">
        <v>494</v>
      </c>
      <c r="C181" s="165" t="s">
        <v>72</v>
      </c>
      <c r="D181" s="23" t="s">
        <v>211</v>
      </c>
      <c r="E181" s="24" t="s">
        <v>76</v>
      </c>
      <c r="F181" s="34" t="s">
        <v>77</v>
      </c>
      <c r="G181" s="93">
        <v>3110</v>
      </c>
      <c r="H181" s="75">
        <v>5000</v>
      </c>
      <c r="I181" s="74"/>
      <c r="J181" s="63">
        <v>5000</v>
      </c>
      <c r="K181" s="153">
        <v>42697</v>
      </c>
      <c r="L181" s="454">
        <v>5000</v>
      </c>
      <c r="M181" s="112">
        <v>42704</v>
      </c>
      <c r="N181" s="112"/>
      <c r="O181" s="112"/>
      <c r="P181" s="58"/>
      <c r="Q181" s="236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</row>
    <row r="182" spans="1:33" s="2" customFormat="1" ht="64.5" customHeight="1">
      <c r="A182" s="169"/>
      <c r="B182" s="190" t="s">
        <v>494</v>
      </c>
      <c r="C182" s="165" t="s">
        <v>117</v>
      </c>
      <c r="D182" s="23" t="s">
        <v>211</v>
      </c>
      <c r="E182" s="24" t="s">
        <v>76</v>
      </c>
      <c r="F182" s="34" t="s">
        <v>77</v>
      </c>
      <c r="G182" s="93">
        <v>3110</v>
      </c>
      <c r="H182" s="75">
        <v>5000</v>
      </c>
      <c r="I182" s="74"/>
      <c r="J182" s="63">
        <f>2198.12+2801.88</f>
        <v>5000</v>
      </c>
      <c r="K182" s="262" t="s">
        <v>532</v>
      </c>
      <c r="L182" s="454">
        <v>5000</v>
      </c>
      <c r="M182" s="110" t="s">
        <v>545</v>
      </c>
      <c r="N182" s="110"/>
      <c r="O182" s="110"/>
      <c r="P182" s="58"/>
      <c r="Q182" s="236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</row>
    <row r="183" spans="1:33" s="2" customFormat="1" ht="68.25" customHeight="1">
      <c r="A183" s="169"/>
      <c r="B183" s="193" t="s">
        <v>494</v>
      </c>
      <c r="C183" s="165" t="s">
        <v>270</v>
      </c>
      <c r="D183" s="23" t="s">
        <v>211</v>
      </c>
      <c r="E183" s="24" t="s">
        <v>114</v>
      </c>
      <c r="F183" s="34" t="s">
        <v>115</v>
      </c>
      <c r="G183" s="93">
        <v>3110</v>
      </c>
      <c r="H183" s="75">
        <v>20000</v>
      </c>
      <c r="I183" s="74"/>
      <c r="J183" s="63">
        <v>19902</v>
      </c>
      <c r="K183" s="153">
        <v>42584</v>
      </c>
      <c r="L183" s="454">
        <v>19902</v>
      </c>
      <c r="M183" s="112">
        <v>42587</v>
      </c>
      <c r="N183" s="112"/>
      <c r="O183" s="112"/>
      <c r="P183" s="58"/>
      <c r="Q183" s="236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</row>
    <row r="184" spans="1:33" s="2" customFormat="1" ht="78" customHeight="1">
      <c r="A184" s="169"/>
      <c r="B184" s="193" t="s">
        <v>494</v>
      </c>
      <c r="C184" s="165" t="s">
        <v>271</v>
      </c>
      <c r="D184" s="23" t="s">
        <v>211</v>
      </c>
      <c r="E184" s="24" t="s">
        <v>114</v>
      </c>
      <c r="F184" s="34" t="s">
        <v>115</v>
      </c>
      <c r="G184" s="93">
        <v>3110</v>
      </c>
      <c r="H184" s="75">
        <v>30000</v>
      </c>
      <c r="I184" s="74"/>
      <c r="J184" s="63">
        <v>29950</v>
      </c>
      <c r="K184" s="153">
        <v>42578</v>
      </c>
      <c r="L184" s="454">
        <v>29950</v>
      </c>
      <c r="M184" s="112">
        <v>42580</v>
      </c>
      <c r="N184" s="112"/>
      <c r="O184" s="112"/>
      <c r="P184" s="58"/>
      <c r="Q184" s="236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</row>
    <row r="185" spans="1:33" s="2" customFormat="1" ht="78.75" customHeight="1">
      <c r="A185" s="169"/>
      <c r="B185" s="193" t="s">
        <v>494</v>
      </c>
      <c r="C185" s="165" t="s">
        <v>272</v>
      </c>
      <c r="D185" s="23" t="s">
        <v>211</v>
      </c>
      <c r="E185" s="24" t="s">
        <v>114</v>
      </c>
      <c r="F185" s="25" t="s">
        <v>115</v>
      </c>
      <c r="G185" s="92">
        <v>2210</v>
      </c>
      <c r="H185" s="75">
        <v>20000</v>
      </c>
      <c r="I185" s="70">
        <v>20000</v>
      </c>
      <c r="J185" s="71"/>
      <c r="K185" s="47">
        <v>42578</v>
      </c>
      <c r="L185" s="454">
        <v>20000</v>
      </c>
      <c r="M185" s="108">
        <v>42580</v>
      </c>
      <c r="N185" s="108"/>
      <c r="O185" s="108"/>
      <c r="P185" s="58"/>
      <c r="Q185" s="236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</row>
    <row r="186" spans="1:33" s="2" customFormat="1" ht="83.25" customHeight="1">
      <c r="A186" s="169"/>
      <c r="B186" s="193" t="s">
        <v>494</v>
      </c>
      <c r="C186" s="165" t="s">
        <v>455</v>
      </c>
      <c r="D186" s="23" t="s">
        <v>211</v>
      </c>
      <c r="E186" s="24" t="s">
        <v>114</v>
      </c>
      <c r="F186" s="25" t="s">
        <v>115</v>
      </c>
      <c r="G186" s="92">
        <v>2210</v>
      </c>
      <c r="H186" s="75">
        <v>5000</v>
      </c>
      <c r="I186" s="70">
        <v>5000</v>
      </c>
      <c r="J186" s="71"/>
      <c r="K186" s="47">
        <v>42578</v>
      </c>
      <c r="L186" s="454">
        <v>5000</v>
      </c>
      <c r="M186" s="108">
        <v>42580</v>
      </c>
      <c r="N186" s="108"/>
      <c r="O186" s="108"/>
      <c r="P186" s="58"/>
      <c r="Q186" s="236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</row>
    <row r="187" spans="1:33" s="2" customFormat="1" ht="74.25" customHeight="1">
      <c r="A187" s="169"/>
      <c r="B187" s="193" t="s">
        <v>494</v>
      </c>
      <c r="C187" s="163" t="s">
        <v>306</v>
      </c>
      <c r="D187" s="23" t="s">
        <v>211</v>
      </c>
      <c r="E187" s="24" t="s">
        <v>125</v>
      </c>
      <c r="F187" s="34" t="s">
        <v>66</v>
      </c>
      <c r="G187" s="93">
        <v>2610</v>
      </c>
      <c r="H187" s="75">
        <v>15000</v>
      </c>
      <c r="I187" s="70">
        <f>206.46+1442+8431.68+1752+2515.84+291+361.02</f>
        <v>15000</v>
      </c>
      <c r="J187" s="71"/>
      <c r="K187" s="292" t="s">
        <v>539</v>
      </c>
      <c r="L187" s="454">
        <v>15000</v>
      </c>
      <c r="M187" s="306" t="s">
        <v>602</v>
      </c>
      <c r="N187" s="306"/>
      <c r="O187" s="306"/>
      <c r="P187" s="58"/>
      <c r="Q187" s="236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</row>
    <row r="188" spans="1:33" s="16" customFormat="1" ht="60" customHeight="1">
      <c r="A188" s="160">
        <v>17</v>
      </c>
      <c r="B188" s="168" t="s">
        <v>494</v>
      </c>
      <c r="C188" s="161"/>
      <c r="D188" s="10" t="s">
        <v>211</v>
      </c>
      <c r="E188" s="37"/>
      <c r="F188" s="31"/>
      <c r="G188" s="94"/>
      <c r="H188" s="62">
        <f aca="true" t="shared" si="10" ref="H188:O188">SUM(H176:H187)</f>
        <v>200000</v>
      </c>
      <c r="I188" s="62">
        <f t="shared" si="10"/>
        <v>120000</v>
      </c>
      <c r="J188" s="62">
        <f t="shared" si="10"/>
        <v>79852</v>
      </c>
      <c r="K188" s="51"/>
      <c r="L188" s="61">
        <f t="shared" si="10"/>
        <v>199852</v>
      </c>
      <c r="M188" s="62"/>
      <c r="N188" s="62">
        <f t="shared" si="10"/>
        <v>0</v>
      </c>
      <c r="O188" s="62">
        <f t="shared" si="10"/>
        <v>0</v>
      </c>
      <c r="P188" s="58"/>
      <c r="Q188" s="344"/>
      <c r="R188" s="345"/>
      <c r="S188" s="345"/>
      <c r="T188" s="345"/>
      <c r="U188" s="345"/>
      <c r="V188" s="345"/>
      <c r="W188" s="345"/>
      <c r="X188" s="345"/>
      <c r="Y188" s="345"/>
      <c r="Z188" s="345"/>
      <c r="AA188" s="345"/>
      <c r="AB188" s="345"/>
      <c r="AC188" s="345"/>
      <c r="AD188" s="345"/>
      <c r="AE188" s="345"/>
      <c r="AF188" s="345"/>
      <c r="AG188" s="345"/>
    </row>
    <row r="189" spans="1:21" ht="112.5">
      <c r="A189" s="169"/>
      <c r="B189" s="193" t="s">
        <v>495</v>
      </c>
      <c r="C189" s="165" t="s">
        <v>121</v>
      </c>
      <c r="D189" s="23" t="s">
        <v>211</v>
      </c>
      <c r="E189" s="38" t="s">
        <v>132</v>
      </c>
      <c r="F189" s="25" t="s">
        <v>133</v>
      </c>
      <c r="G189" s="93">
        <v>2240</v>
      </c>
      <c r="H189" s="75">
        <v>6000</v>
      </c>
      <c r="I189" s="70">
        <v>6000</v>
      </c>
      <c r="J189" s="71"/>
      <c r="K189" s="47">
        <v>42538</v>
      </c>
      <c r="L189" s="454">
        <v>6000</v>
      </c>
      <c r="M189" s="115">
        <v>42543</v>
      </c>
      <c r="N189" s="115"/>
      <c r="O189" s="115"/>
      <c r="P189" s="58"/>
      <c r="Q189" s="236"/>
      <c r="R189" s="239"/>
      <c r="S189" s="239"/>
      <c r="T189" s="239"/>
      <c r="U189" s="239"/>
    </row>
    <row r="190" spans="1:21" ht="112.5">
      <c r="A190" s="169"/>
      <c r="B190" s="193" t="s">
        <v>495</v>
      </c>
      <c r="C190" s="163" t="s">
        <v>207</v>
      </c>
      <c r="D190" s="23" t="s">
        <v>211</v>
      </c>
      <c r="E190" s="38" t="s">
        <v>132</v>
      </c>
      <c r="F190" s="25" t="s">
        <v>133</v>
      </c>
      <c r="G190" s="92">
        <v>2282</v>
      </c>
      <c r="H190" s="75">
        <v>15000</v>
      </c>
      <c r="I190" s="70">
        <v>15000</v>
      </c>
      <c r="J190" s="71"/>
      <c r="K190" s="47">
        <v>42577</v>
      </c>
      <c r="L190" s="454">
        <v>15000</v>
      </c>
      <c r="M190" s="112">
        <v>42579</v>
      </c>
      <c r="N190" s="112"/>
      <c r="O190" s="112"/>
      <c r="P190" s="58"/>
      <c r="Q190" s="236"/>
      <c r="R190" s="239"/>
      <c r="S190" s="239"/>
      <c r="T190" s="239"/>
      <c r="U190" s="239"/>
    </row>
    <row r="191" spans="1:21" ht="112.5">
      <c r="A191" s="169"/>
      <c r="B191" s="193" t="s">
        <v>495</v>
      </c>
      <c r="C191" s="24" t="s">
        <v>287</v>
      </c>
      <c r="D191" s="23" t="s">
        <v>211</v>
      </c>
      <c r="E191" s="38" t="s">
        <v>114</v>
      </c>
      <c r="F191" s="25" t="s">
        <v>115</v>
      </c>
      <c r="G191" s="92">
        <v>2210</v>
      </c>
      <c r="H191" s="75">
        <v>7000</v>
      </c>
      <c r="I191" s="70">
        <v>7000</v>
      </c>
      <c r="J191" s="71"/>
      <c r="K191" s="47">
        <v>42505</v>
      </c>
      <c r="L191" s="454">
        <v>7000</v>
      </c>
      <c r="M191" s="112">
        <v>42632</v>
      </c>
      <c r="N191" s="112"/>
      <c r="O191" s="112"/>
      <c r="P191" s="58"/>
      <c r="Q191" s="236"/>
      <c r="R191" s="239"/>
      <c r="S191" s="239"/>
      <c r="T191" s="239"/>
      <c r="U191" s="239"/>
    </row>
    <row r="192" spans="1:21" ht="112.5">
      <c r="A192" s="277"/>
      <c r="B192" s="278" t="s">
        <v>495</v>
      </c>
      <c r="C192" s="291" t="s">
        <v>29</v>
      </c>
      <c r="D192" s="23" t="s">
        <v>211</v>
      </c>
      <c r="E192" s="24" t="s">
        <v>125</v>
      </c>
      <c r="F192" s="25" t="s">
        <v>66</v>
      </c>
      <c r="G192" s="92">
        <v>2610</v>
      </c>
      <c r="H192" s="75">
        <v>28000</v>
      </c>
      <c r="I192" s="70">
        <v>28000</v>
      </c>
      <c r="J192" s="71"/>
      <c r="K192" s="47">
        <v>42664</v>
      </c>
      <c r="L192" s="454">
        <v>28000</v>
      </c>
      <c r="M192" s="112">
        <v>42674</v>
      </c>
      <c r="N192" s="112"/>
      <c r="O192" s="112"/>
      <c r="P192" s="58"/>
      <c r="Q192" s="236"/>
      <c r="R192" s="239"/>
      <c r="S192" s="239"/>
      <c r="T192" s="239"/>
      <c r="U192" s="239"/>
    </row>
    <row r="193" spans="1:21" ht="112.5">
      <c r="A193" s="169"/>
      <c r="B193" s="193" t="s">
        <v>495</v>
      </c>
      <c r="C193" s="163" t="s">
        <v>439</v>
      </c>
      <c r="D193" s="23" t="s">
        <v>211</v>
      </c>
      <c r="E193" s="24" t="s">
        <v>125</v>
      </c>
      <c r="F193" s="34" t="s">
        <v>66</v>
      </c>
      <c r="G193" s="93">
        <v>2610</v>
      </c>
      <c r="H193" s="75">
        <v>60000</v>
      </c>
      <c r="I193" s="70">
        <v>60000</v>
      </c>
      <c r="J193" s="71"/>
      <c r="K193" s="47">
        <v>42649</v>
      </c>
      <c r="L193" s="454">
        <v>60000</v>
      </c>
      <c r="M193" s="112">
        <v>42671</v>
      </c>
      <c r="N193" s="112"/>
      <c r="O193" s="112"/>
      <c r="P193" s="58"/>
      <c r="Q193" s="236"/>
      <c r="R193" s="239"/>
      <c r="S193" s="239"/>
      <c r="T193" s="239"/>
      <c r="U193" s="239"/>
    </row>
    <row r="194" spans="1:21" ht="112.5">
      <c r="A194" s="169"/>
      <c r="B194" s="193" t="s">
        <v>495</v>
      </c>
      <c r="C194" s="163" t="s">
        <v>304</v>
      </c>
      <c r="D194" s="23" t="s">
        <v>211</v>
      </c>
      <c r="E194" s="24" t="s">
        <v>125</v>
      </c>
      <c r="F194" s="34" t="s">
        <v>66</v>
      </c>
      <c r="G194" s="93">
        <v>2610</v>
      </c>
      <c r="H194" s="75">
        <v>54000</v>
      </c>
      <c r="I194" s="70">
        <f>39000+3940.8+10397.79+661.41</f>
        <v>54000.00000000001</v>
      </c>
      <c r="J194" s="71"/>
      <c r="K194" s="307" t="s">
        <v>500</v>
      </c>
      <c r="L194" s="454">
        <v>54000</v>
      </c>
      <c r="M194" s="308" t="s">
        <v>519</v>
      </c>
      <c r="N194" s="308"/>
      <c r="O194" s="308"/>
      <c r="P194" s="58"/>
      <c r="Q194" s="236"/>
      <c r="R194" s="239"/>
      <c r="S194" s="239"/>
      <c r="T194" s="239"/>
      <c r="U194" s="239"/>
    </row>
    <row r="195" spans="1:21" ht="112.5">
      <c r="A195" s="169"/>
      <c r="B195" s="193" t="s">
        <v>495</v>
      </c>
      <c r="C195" s="163" t="s">
        <v>325</v>
      </c>
      <c r="D195" s="23" t="s">
        <v>211</v>
      </c>
      <c r="E195" s="24" t="s">
        <v>125</v>
      </c>
      <c r="F195" s="34" t="s">
        <v>66</v>
      </c>
      <c r="G195" s="93">
        <v>2610</v>
      </c>
      <c r="H195" s="75">
        <v>30000</v>
      </c>
      <c r="I195" s="70">
        <f>29484+516</f>
        <v>30000</v>
      </c>
      <c r="J195" s="71"/>
      <c r="K195" s="307" t="s">
        <v>499</v>
      </c>
      <c r="L195" s="454">
        <v>30000</v>
      </c>
      <c r="M195" s="307" t="s">
        <v>518</v>
      </c>
      <c r="N195" s="307"/>
      <c r="O195" s="307"/>
      <c r="P195" s="58"/>
      <c r="Q195" s="236"/>
      <c r="R195" s="239"/>
      <c r="S195" s="239"/>
      <c r="T195" s="239"/>
      <c r="U195" s="239"/>
    </row>
    <row r="196" spans="1:33" s="16" customFormat="1" ht="41.25" customHeight="1">
      <c r="A196" s="160">
        <v>18</v>
      </c>
      <c r="B196" s="168" t="s">
        <v>495</v>
      </c>
      <c r="C196" s="172"/>
      <c r="D196" s="10" t="s">
        <v>211</v>
      </c>
      <c r="E196" s="10"/>
      <c r="F196" s="173"/>
      <c r="G196" s="407"/>
      <c r="H196" s="62">
        <f aca="true" t="shared" si="11" ref="H196:O196">SUM(H189:H195)</f>
        <v>200000</v>
      </c>
      <c r="I196" s="62">
        <f t="shared" si="11"/>
        <v>200000</v>
      </c>
      <c r="J196" s="62">
        <f t="shared" si="11"/>
        <v>0</v>
      </c>
      <c r="K196" s="174"/>
      <c r="L196" s="61">
        <f t="shared" si="11"/>
        <v>200000</v>
      </c>
      <c r="M196" s="62"/>
      <c r="N196" s="62">
        <f t="shared" si="11"/>
        <v>0</v>
      </c>
      <c r="O196" s="62">
        <f t="shared" si="11"/>
        <v>0</v>
      </c>
      <c r="P196" s="58"/>
      <c r="Q196" s="344"/>
      <c r="R196" s="345"/>
      <c r="S196" s="345"/>
      <c r="T196" s="345"/>
      <c r="U196" s="345"/>
      <c r="V196" s="345"/>
      <c r="W196" s="345"/>
      <c r="X196" s="345"/>
      <c r="Y196" s="345"/>
      <c r="Z196" s="345"/>
      <c r="AA196" s="345"/>
      <c r="AB196" s="345"/>
      <c r="AC196" s="345"/>
      <c r="AD196" s="345"/>
      <c r="AE196" s="345"/>
      <c r="AF196" s="345"/>
      <c r="AG196" s="345"/>
    </row>
    <row r="197" spans="1:21" ht="112.5">
      <c r="A197" s="169"/>
      <c r="B197" s="190" t="s">
        <v>496</v>
      </c>
      <c r="C197" s="165" t="s">
        <v>121</v>
      </c>
      <c r="D197" s="23" t="s">
        <v>211</v>
      </c>
      <c r="E197" s="38" t="s">
        <v>132</v>
      </c>
      <c r="F197" s="25" t="s">
        <v>133</v>
      </c>
      <c r="G197" s="93">
        <v>2240</v>
      </c>
      <c r="H197" s="75">
        <v>6000</v>
      </c>
      <c r="I197" s="70">
        <v>6000</v>
      </c>
      <c r="J197" s="71"/>
      <c r="K197" s="47">
        <v>42538</v>
      </c>
      <c r="L197" s="454">
        <v>6000</v>
      </c>
      <c r="M197" s="112">
        <v>42543</v>
      </c>
      <c r="N197" s="112"/>
      <c r="O197" s="112"/>
      <c r="P197" s="58"/>
      <c r="Q197" s="236"/>
      <c r="R197" s="239"/>
      <c r="S197" s="239"/>
      <c r="T197" s="239"/>
      <c r="U197" s="239"/>
    </row>
    <row r="198" spans="1:21" ht="112.5">
      <c r="A198" s="277"/>
      <c r="B198" s="278" t="s">
        <v>496</v>
      </c>
      <c r="C198" s="279" t="s">
        <v>28</v>
      </c>
      <c r="D198" s="23" t="s">
        <v>211</v>
      </c>
      <c r="E198" s="24" t="s">
        <v>125</v>
      </c>
      <c r="F198" s="25" t="s">
        <v>66</v>
      </c>
      <c r="G198" s="93">
        <v>2240</v>
      </c>
      <c r="H198" s="75">
        <v>5000</v>
      </c>
      <c r="I198" s="70">
        <v>4767.91</v>
      </c>
      <c r="J198" s="71"/>
      <c r="K198" s="47">
        <v>42361</v>
      </c>
      <c r="L198" s="454">
        <v>4767.91</v>
      </c>
      <c r="M198" s="108">
        <v>42733</v>
      </c>
      <c r="N198" s="108"/>
      <c r="O198" s="108"/>
      <c r="P198" s="58"/>
      <c r="Q198" s="236"/>
      <c r="R198" s="239"/>
      <c r="S198" s="239"/>
      <c r="T198" s="239"/>
      <c r="U198" s="239"/>
    </row>
    <row r="199" spans="1:21" ht="112.5">
      <c r="A199" s="277"/>
      <c r="B199" s="278" t="s">
        <v>496</v>
      </c>
      <c r="C199" s="279" t="s">
        <v>206</v>
      </c>
      <c r="D199" s="23" t="s">
        <v>211</v>
      </c>
      <c r="E199" s="24" t="s">
        <v>134</v>
      </c>
      <c r="F199" s="25" t="s">
        <v>237</v>
      </c>
      <c r="G199" s="93">
        <v>2210</v>
      </c>
      <c r="H199" s="75">
        <v>10000</v>
      </c>
      <c r="I199" s="70">
        <v>10000</v>
      </c>
      <c r="J199" s="71"/>
      <c r="K199" s="47">
        <v>42668</v>
      </c>
      <c r="L199" s="454">
        <v>10000</v>
      </c>
      <c r="M199" s="108">
        <v>42670</v>
      </c>
      <c r="N199" s="108"/>
      <c r="O199" s="108"/>
      <c r="P199" s="58"/>
      <c r="Q199" s="236"/>
      <c r="R199" s="239"/>
      <c r="S199" s="239"/>
      <c r="T199" s="239"/>
      <c r="U199" s="239"/>
    </row>
    <row r="200" spans="1:21" ht="112.5">
      <c r="A200" s="277"/>
      <c r="B200" s="278" t="s">
        <v>496</v>
      </c>
      <c r="C200" s="291" t="s">
        <v>207</v>
      </c>
      <c r="D200" s="23" t="s">
        <v>211</v>
      </c>
      <c r="E200" s="38" t="s">
        <v>132</v>
      </c>
      <c r="F200" s="25" t="s">
        <v>133</v>
      </c>
      <c r="G200" s="92">
        <v>2282</v>
      </c>
      <c r="H200" s="75">
        <v>20000</v>
      </c>
      <c r="I200" s="70">
        <v>20000</v>
      </c>
      <c r="J200" s="71"/>
      <c r="K200" s="47">
        <v>42577</v>
      </c>
      <c r="L200" s="454">
        <v>20000</v>
      </c>
      <c r="M200" s="112">
        <v>42579</v>
      </c>
      <c r="N200" s="112"/>
      <c r="O200" s="112"/>
      <c r="P200" s="58"/>
      <c r="Q200" s="236"/>
      <c r="R200" s="239"/>
      <c r="S200" s="239"/>
      <c r="T200" s="239"/>
      <c r="U200" s="239"/>
    </row>
    <row r="201" spans="1:21" ht="112.5">
      <c r="A201" s="277"/>
      <c r="B201" s="278" t="s">
        <v>496</v>
      </c>
      <c r="C201" s="291" t="s">
        <v>29</v>
      </c>
      <c r="D201" s="23" t="s">
        <v>211</v>
      </c>
      <c r="E201" s="24" t="s">
        <v>125</v>
      </c>
      <c r="F201" s="25" t="s">
        <v>66</v>
      </c>
      <c r="G201" s="92">
        <v>2610</v>
      </c>
      <c r="H201" s="75">
        <v>42000</v>
      </c>
      <c r="I201" s="70">
        <v>42000</v>
      </c>
      <c r="J201" s="71"/>
      <c r="K201" s="47">
        <v>42649</v>
      </c>
      <c r="L201" s="454">
        <v>42000</v>
      </c>
      <c r="M201" s="108">
        <v>42671</v>
      </c>
      <c r="N201" s="108"/>
      <c r="O201" s="108"/>
      <c r="P201" s="58"/>
      <c r="Q201" s="236"/>
      <c r="R201" s="239"/>
      <c r="S201" s="239"/>
      <c r="T201" s="239"/>
      <c r="U201" s="239"/>
    </row>
    <row r="202" spans="1:21" ht="112.5">
      <c r="A202" s="169"/>
      <c r="B202" s="193" t="s">
        <v>496</v>
      </c>
      <c r="C202" s="163" t="s">
        <v>167</v>
      </c>
      <c r="D202" s="23" t="s">
        <v>211</v>
      </c>
      <c r="E202" s="24" t="s">
        <v>84</v>
      </c>
      <c r="F202" s="25" t="s">
        <v>87</v>
      </c>
      <c r="G202" s="92">
        <v>3110</v>
      </c>
      <c r="H202" s="75">
        <v>10000</v>
      </c>
      <c r="I202" s="70"/>
      <c r="J202" s="71">
        <v>10000</v>
      </c>
      <c r="K202" s="47">
        <v>42601</v>
      </c>
      <c r="L202" s="454">
        <v>10000</v>
      </c>
      <c r="M202" s="112">
        <v>42611</v>
      </c>
      <c r="N202" s="112"/>
      <c r="O202" s="112"/>
      <c r="P202" s="58"/>
      <c r="Q202" s="236"/>
      <c r="R202" s="239"/>
      <c r="S202" s="239"/>
      <c r="T202" s="239"/>
      <c r="U202" s="239"/>
    </row>
    <row r="203" spans="1:21" ht="112.5">
      <c r="A203" s="169"/>
      <c r="B203" s="193" t="s">
        <v>496</v>
      </c>
      <c r="C203" s="163" t="s">
        <v>285</v>
      </c>
      <c r="D203" s="23" t="s">
        <v>211</v>
      </c>
      <c r="E203" s="24" t="s">
        <v>125</v>
      </c>
      <c r="F203" s="34" t="s">
        <v>66</v>
      </c>
      <c r="G203" s="93">
        <v>2610</v>
      </c>
      <c r="H203" s="75">
        <v>40000</v>
      </c>
      <c r="I203" s="70">
        <f>34000+6000</f>
        <v>40000</v>
      </c>
      <c r="J203" s="71"/>
      <c r="K203" s="79" t="s">
        <v>588</v>
      </c>
      <c r="L203" s="454">
        <v>40000</v>
      </c>
      <c r="M203" s="118" t="s">
        <v>519</v>
      </c>
      <c r="N203" s="118"/>
      <c r="O203" s="118"/>
      <c r="P203" s="58"/>
      <c r="Q203" s="236"/>
      <c r="R203" s="239"/>
      <c r="S203" s="239"/>
      <c r="T203" s="239"/>
      <c r="U203" s="239"/>
    </row>
    <row r="204" spans="1:21" ht="112.5">
      <c r="A204" s="169"/>
      <c r="B204" s="193" t="s">
        <v>496</v>
      </c>
      <c r="C204" s="163" t="s">
        <v>286</v>
      </c>
      <c r="D204" s="23" t="s">
        <v>211</v>
      </c>
      <c r="E204" s="24" t="s">
        <v>125</v>
      </c>
      <c r="F204" s="34" t="s">
        <v>66</v>
      </c>
      <c r="G204" s="93">
        <v>2610</v>
      </c>
      <c r="H204" s="75">
        <v>60000</v>
      </c>
      <c r="I204" s="70">
        <f>27818.4+9186.4+22995.2</f>
        <v>60000</v>
      </c>
      <c r="J204" s="71"/>
      <c r="K204" s="79" t="s">
        <v>501</v>
      </c>
      <c r="L204" s="454">
        <v>60000</v>
      </c>
      <c r="M204" s="112">
        <v>42674</v>
      </c>
      <c r="N204" s="112"/>
      <c r="O204" s="112"/>
      <c r="P204" s="58"/>
      <c r="Q204" s="236"/>
      <c r="R204" s="239"/>
      <c r="S204" s="239"/>
      <c r="T204" s="239"/>
      <c r="U204" s="239"/>
    </row>
    <row r="205" spans="1:21" ht="112.5">
      <c r="A205" s="169"/>
      <c r="B205" s="193" t="s">
        <v>496</v>
      </c>
      <c r="C205" s="24" t="s">
        <v>287</v>
      </c>
      <c r="D205" s="23" t="s">
        <v>211</v>
      </c>
      <c r="E205" s="38" t="s">
        <v>114</v>
      </c>
      <c r="F205" s="25" t="s">
        <v>115</v>
      </c>
      <c r="G205" s="92">
        <v>2210</v>
      </c>
      <c r="H205" s="75">
        <v>7000</v>
      </c>
      <c r="I205" s="70">
        <v>7000</v>
      </c>
      <c r="J205" s="71"/>
      <c r="K205" s="47">
        <v>42628</v>
      </c>
      <c r="L205" s="454">
        <v>7000</v>
      </c>
      <c r="M205" s="108">
        <v>42632</v>
      </c>
      <c r="N205" s="108"/>
      <c r="O205" s="108"/>
      <c r="P205" s="58"/>
      <c r="Q205" s="236"/>
      <c r="R205" s="239"/>
      <c r="S205" s="239"/>
      <c r="T205" s="239"/>
      <c r="U205" s="239"/>
    </row>
    <row r="206" spans="1:33" s="16" customFormat="1" ht="49.5" customHeight="1">
      <c r="A206" s="160">
        <v>19</v>
      </c>
      <c r="B206" s="168" t="s">
        <v>496</v>
      </c>
      <c r="C206" s="172"/>
      <c r="D206" s="10" t="s">
        <v>211</v>
      </c>
      <c r="E206" s="17"/>
      <c r="F206" s="32"/>
      <c r="G206" s="95"/>
      <c r="H206" s="62">
        <f aca="true" t="shared" si="12" ref="H206:O206">SUM(H197:H205)</f>
        <v>200000</v>
      </c>
      <c r="I206" s="62">
        <f t="shared" si="12"/>
        <v>189767.91</v>
      </c>
      <c r="J206" s="62">
        <f t="shared" si="12"/>
        <v>10000</v>
      </c>
      <c r="K206" s="174"/>
      <c r="L206" s="61">
        <f t="shared" si="12"/>
        <v>199767.91</v>
      </c>
      <c r="M206" s="62"/>
      <c r="N206" s="62">
        <f t="shared" si="12"/>
        <v>0</v>
      </c>
      <c r="O206" s="62">
        <f t="shared" si="12"/>
        <v>0</v>
      </c>
      <c r="P206" s="58"/>
      <c r="Q206" s="344"/>
      <c r="R206" s="345"/>
      <c r="S206" s="345"/>
      <c r="T206" s="345"/>
      <c r="U206" s="345"/>
      <c r="V206" s="345"/>
      <c r="W206" s="345"/>
      <c r="X206" s="345"/>
      <c r="Y206" s="345"/>
      <c r="Z206" s="345"/>
      <c r="AA206" s="345"/>
      <c r="AB206" s="345"/>
      <c r="AC206" s="345"/>
      <c r="AD206" s="345"/>
      <c r="AE206" s="345"/>
      <c r="AF206" s="345"/>
      <c r="AG206" s="345"/>
    </row>
    <row r="207" spans="1:33" s="30" customFormat="1" ht="91.5" customHeight="1">
      <c r="A207" s="162"/>
      <c r="B207" s="190" t="s">
        <v>10</v>
      </c>
      <c r="C207" s="163" t="s">
        <v>63</v>
      </c>
      <c r="D207" s="204" t="s">
        <v>212</v>
      </c>
      <c r="E207" s="24" t="s">
        <v>76</v>
      </c>
      <c r="F207" s="34" t="s">
        <v>77</v>
      </c>
      <c r="G207" s="93">
        <v>2210</v>
      </c>
      <c r="H207" s="69">
        <v>10000</v>
      </c>
      <c r="I207" s="72">
        <v>10000</v>
      </c>
      <c r="J207" s="73"/>
      <c r="K207" s="50">
        <v>42629</v>
      </c>
      <c r="L207" s="454">
        <v>10000</v>
      </c>
      <c r="M207" s="115">
        <v>42613</v>
      </c>
      <c r="N207" s="115"/>
      <c r="O207" s="115"/>
      <c r="P207" s="58"/>
      <c r="Q207" s="346"/>
      <c r="R207" s="347"/>
      <c r="S207" s="347"/>
      <c r="T207" s="347"/>
      <c r="U207" s="347"/>
      <c r="V207" s="347"/>
      <c r="W207" s="347"/>
      <c r="X207" s="347"/>
      <c r="Y207" s="347"/>
      <c r="Z207" s="347"/>
      <c r="AA207" s="347"/>
      <c r="AB207" s="347"/>
      <c r="AC207" s="347"/>
      <c r="AD207" s="347"/>
      <c r="AE207" s="347"/>
      <c r="AF207" s="347"/>
      <c r="AG207" s="347"/>
    </row>
    <row r="208" spans="1:33" s="30" customFormat="1" ht="97.5" customHeight="1">
      <c r="A208" s="162"/>
      <c r="B208" s="190" t="s">
        <v>10</v>
      </c>
      <c r="C208" s="163" t="s">
        <v>75</v>
      </c>
      <c r="D208" s="204" t="s">
        <v>212</v>
      </c>
      <c r="E208" s="24" t="s">
        <v>76</v>
      </c>
      <c r="F208" s="34" t="s">
        <v>78</v>
      </c>
      <c r="G208" s="93">
        <v>2240</v>
      </c>
      <c r="H208" s="69">
        <v>12000</v>
      </c>
      <c r="I208" s="72">
        <v>12000</v>
      </c>
      <c r="J208" s="73"/>
      <c r="K208" s="50">
        <v>42529</v>
      </c>
      <c r="L208" s="454">
        <v>12000</v>
      </c>
      <c r="M208" s="115">
        <v>42531</v>
      </c>
      <c r="N208" s="115"/>
      <c r="O208" s="115"/>
      <c r="P208" s="58"/>
      <c r="Q208" s="346"/>
      <c r="R208" s="347"/>
      <c r="S208" s="347"/>
      <c r="T208" s="347"/>
      <c r="U208" s="347"/>
      <c r="V208" s="347"/>
      <c r="W208" s="347"/>
      <c r="X208" s="347"/>
      <c r="Y208" s="347"/>
      <c r="Z208" s="347"/>
      <c r="AA208" s="347"/>
      <c r="AB208" s="347"/>
      <c r="AC208" s="347"/>
      <c r="AD208" s="347"/>
      <c r="AE208" s="347"/>
      <c r="AF208" s="347"/>
      <c r="AG208" s="347"/>
    </row>
    <row r="209" spans="1:33" s="30" customFormat="1" ht="111" customHeight="1">
      <c r="A209" s="162"/>
      <c r="B209" s="190" t="s">
        <v>10</v>
      </c>
      <c r="C209" s="163" t="s">
        <v>668</v>
      </c>
      <c r="D209" s="204" t="s">
        <v>212</v>
      </c>
      <c r="E209" s="24" t="s">
        <v>76</v>
      </c>
      <c r="F209" s="34" t="s">
        <v>77</v>
      </c>
      <c r="G209" s="93">
        <v>2210</v>
      </c>
      <c r="H209" s="69">
        <v>2500</v>
      </c>
      <c r="I209" s="72">
        <v>2500</v>
      </c>
      <c r="J209" s="73"/>
      <c r="K209" s="50">
        <v>42713</v>
      </c>
      <c r="L209" s="454">
        <v>2500</v>
      </c>
      <c r="M209" s="109">
        <v>42724</v>
      </c>
      <c r="N209" s="109"/>
      <c r="O209" s="109"/>
      <c r="P209" s="58"/>
      <c r="Q209" s="346"/>
      <c r="R209" s="347"/>
      <c r="S209" s="347"/>
      <c r="T209" s="347"/>
      <c r="U209" s="347"/>
      <c r="V209" s="347"/>
      <c r="W209" s="347"/>
      <c r="X209" s="347"/>
      <c r="Y209" s="347"/>
      <c r="Z209" s="347"/>
      <c r="AA209" s="347"/>
      <c r="AB209" s="347"/>
      <c r="AC209" s="347"/>
      <c r="AD209" s="347"/>
      <c r="AE209" s="347"/>
      <c r="AF209" s="347"/>
      <c r="AG209" s="347"/>
    </row>
    <row r="210" spans="1:33" s="30" customFormat="1" ht="102" customHeight="1">
      <c r="A210" s="162"/>
      <c r="B210" s="190" t="s">
        <v>10</v>
      </c>
      <c r="C210" s="163" t="s">
        <v>118</v>
      </c>
      <c r="D210" s="204" t="s">
        <v>212</v>
      </c>
      <c r="E210" s="24" t="s">
        <v>76</v>
      </c>
      <c r="F210" s="34" t="s">
        <v>77</v>
      </c>
      <c r="G210" s="93">
        <v>3110</v>
      </c>
      <c r="H210" s="69">
        <v>7500</v>
      </c>
      <c r="I210" s="72"/>
      <c r="J210" s="73">
        <v>7500</v>
      </c>
      <c r="K210" s="50">
        <v>42709</v>
      </c>
      <c r="L210" s="454">
        <v>7500</v>
      </c>
      <c r="M210" s="109">
        <v>42724</v>
      </c>
      <c r="N210" s="109"/>
      <c r="O210" s="109"/>
      <c r="P210" s="58"/>
      <c r="Q210" s="346"/>
      <c r="R210" s="347"/>
      <c r="S210" s="347"/>
      <c r="T210" s="347"/>
      <c r="U210" s="347"/>
      <c r="V210" s="347"/>
      <c r="W210" s="347"/>
      <c r="X210" s="347"/>
      <c r="Y210" s="347"/>
      <c r="Z210" s="347"/>
      <c r="AA210" s="347"/>
      <c r="AB210" s="347"/>
      <c r="AC210" s="347"/>
      <c r="AD210" s="347"/>
      <c r="AE210" s="347"/>
      <c r="AF210" s="347"/>
      <c r="AG210" s="347"/>
    </row>
    <row r="211" spans="1:33" s="30" customFormat="1" ht="99.75" customHeight="1">
      <c r="A211" s="162"/>
      <c r="B211" s="190" t="s">
        <v>10</v>
      </c>
      <c r="C211" s="163" t="s">
        <v>119</v>
      </c>
      <c r="D211" s="204" t="s">
        <v>212</v>
      </c>
      <c r="E211" s="24" t="s">
        <v>76</v>
      </c>
      <c r="F211" s="34" t="s">
        <v>77</v>
      </c>
      <c r="G211" s="93">
        <v>3110</v>
      </c>
      <c r="H211" s="69">
        <v>9000</v>
      </c>
      <c r="I211" s="72"/>
      <c r="J211" s="73">
        <f>2186.8+6813.2</f>
        <v>9000</v>
      </c>
      <c r="K211" s="82" t="s">
        <v>562</v>
      </c>
      <c r="L211" s="454">
        <v>9000</v>
      </c>
      <c r="M211" s="261" t="s">
        <v>595</v>
      </c>
      <c r="N211" s="261"/>
      <c r="O211" s="261"/>
      <c r="P211" s="58"/>
      <c r="Q211" s="346"/>
      <c r="R211" s="347"/>
      <c r="S211" s="347"/>
      <c r="T211" s="347"/>
      <c r="U211" s="347"/>
      <c r="V211" s="347"/>
      <c r="W211" s="347"/>
      <c r="X211" s="347"/>
      <c r="Y211" s="347"/>
      <c r="Z211" s="347"/>
      <c r="AA211" s="347"/>
      <c r="AB211" s="347"/>
      <c r="AC211" s="347"/>
      <c r="AD211" s="347"/>
      <c r="AE211" s="347"/>
      <c r="AF211" s="347"/>
      <c r="AG211" s="347"/>
    </row>
    <row r="212" spans="1:33" s="30" customFormat="1" ht="150">
      <c r="A212" s="162"/>
      <c r="B212" s="190" t="s">
        <v>10</v>
      </c>
      <c r="C212" s="163" t="s">
        <v>669</v>
      </c>
      <c r="D212" s="204" t="s">
        <v>212</v>
      </c>
      <c r="E212" s="24" t="s">
        <v>76</v>
      </c>
      <c r="F212" s="34" t="s">
        <v>79</v>
      </c>
      <c r="G212" s="93">
        <v>2210</v>
      </c>
      <c r="H212" s="69">
        <v>6000</v>
      </c>
      <c r="I212" s="72">
        <v>2800</v>
      </c>
      <c r="J212" s="73"/>
      <c r="K212" s="50">
        <v>42730</v>
      </c>
      <c r="L212" s="454">
        <v>2800</v>
      </c>
      <c r="M212" s="109">
        <v>42733</v>
      </c>
      <c r="N212" s="109"/>
      <c r="O212" s="109"/>
      <c r="P212" s="58"/>
      <c r="Q212" s="346"/>
      <c r="R212" s="347"/>
      <c r="S212" s="347"/>
      <c r="T212" s="347"/>
      <c r="U212" s="347"/>
      <c r="V212" s="347"/>
      <c r="W212" s="347"/>
      <c r="X212" s="347"/>
      <c r="Y212" s="347"/>
      <c r="Z212" s="347"/>
      <c r="AA212" s="347"/>
      <c r="AB212" s="347"/>
      <c r="AC212" s="347"/>
      <c r="AD212" s="347"/>
      <c r="AE212" s="347"/>
      <c r="AF212" s="347"/>
      <c r="AG212" s="347"/>
    </row>
    <row r="213" spans="1:33" s="30" customFormat="1" ht="111" customHeight="1">
      <c r="A213" s="162"/>
      <c r="B213" s="190" t="s">
        <v>10</v>
      </c>
      <c r="C213" s="163" t="s">
        <v>120</v>
      </c>
      <c r="D213" s="204" t="s">
        <v>212</v>
      </c>
      <c r="E213" s="24" t="s">
        <v>134</v>
      </c>
      <c r="F213" s="34" t="s">
        <v>135</v>
      </c>
      <c r="G213" s="93">
        <v>2210</v>
      </c>
      <c r="H213" s="69">
        <v>5000</v>
      </c>
      <c r="I213" s="72">
        <f>892.51+4107.49</f>
        <v>5000</v>
      </c>
      <c r="J213" s="73"/>
      <c r="K213" s="82" t="s">
        <v>170</v>
      </c>
      <c r="L213" s="454">
        <v>5000</v>
      </c>
      <c r="M213" s="146" t="s">
        <v>14</v>
      </c>
      <c r="N213" s="146"/>
      <c r="O213" s="146"/>
      <c r="P213" s="58"/>
      <c r="Q213" s="346"/>
      <c r="R213" s="347"/>
      <c r="S213" s="347"/>
      <c r="T213" s="347"/>
      <c r="U213" s="347"/>
      <c r="V213" s="347"/>
      <c r="W213" s="347"/>
      <c r="X213" s="347"/>
      <c r="Y213" s="347"/>
      <c r="Z213" s="347"/>
      <c r="AA213" s="347"/>
      <c r="AB213" s="347"/>
      <c r="AC213" s="347"/>
      <c r="AD213" s="347"/>
      <c r="AE213" s="347"/>
      <c r="AF213" s="347"/>
      <c r="AG213" s="347"/>
    </row>
    <row r="214" spans="1:33" s="30" customFormat="1" ht="114" customHeight="1">
      <c r="A214" s="162"/>
      <c r="B214" s="190" t="s">
        <v>10</v>
      </c>
      <c r="C214" s="163" t="s">
        <v>174</v>
      </c>
      <c r="D214" s="204" t="s">
        <v>212</v>
      </c>
      <c r="E214" s="24" t="s">
        <v>76</v>
      </c>
      <c r="F214" s="34" t="s">
        <v>77</v>
      </c>
      <c r="G214" s="93">
        <v>3110</v>
      </c>
      <c r="H214" s="69">
        <v>10000</v>
      </c>
      <c r="I214" s="72"/>
      <c r="J214" s="73">
        <v>9967.2</v>
      </c>
      <c r="K214" s="50">
        <v>42675</v>
      </c>
      <c r="L214" s="454">
        <v>9967.2</v>
      </c>
      <c r="M214" s="109">
        <v>42689</v>
      </c>
      <c r="N214" s="109"/>
      <c r="O214" s="109"/>
      <c r="P214" s="58"/>
      <c r="Q214" s="346"/>
      <c r="R214" s="347"/>
      <c r="S214" s="347"/>
      <c r="T214" s="347"/>
      <c r="U214" s="347"/>
      <c r="V214" s="347"/>
      <c r="W214" s="347"/>
      <c r="X214" s="347"/>
      <c r="Y214" s="347"/>
      <c r="Z214" s="347"/>
      <c r="AA214" s="347"/>
      <c r="AB214" s="347"/>
      <c r="AC214" s="347"/>
      <c r="AD214" s="347"/>
      <c r="AE214" s="347"/>
      <c r="AF214" s="347"/>
      <c r="AG214" s="347"/>
    </row>
    <row r="215" spans="1:33" s="30" customFormat="1" ht="118.5" customHeight="1">
      <c r="A215" s="162"/>
      <c r="B215" s="190" t="s">
        <v>10</v>
      </c>
      <c r="C215" s="163" t="s">
        <v>175</v>
      </c>
      <c r="D215" s="204" t="s">
        <v>212</v>
      </c>
      <c r="E215" s="24" t="s">
        <v>188</v>
      </c>
      <c r="F215" s="34" t="s">
        <v>208</v>
      </c>
      <c r="G215" s="93">
        <v>3122</v>
      </c>
      <c r="H215" s="69">
        <v>15000</v>
      </c>
      <c r="I215" s="72"/>
      <c r="J215" s="73">
        <v>15000</v>
      </c>
      <c r="K215" s="50">
        <v>42681</v>
      </c>
      <c r="L215" s="454">
        <v>15000</v>
      </c>
      <c r="M215" s="145">
        <v>42704</v>
      </c>
      <c r="N215" s="109"/>
      <c r="O215" s="109"/>
      <c r="P215" s="58"/>
      <c r="Q215" s="346"/>
      <c r="R215" s="347"/>
      <c r="S215" s="347"/>
      <c r="T215" s="347"/>
      <c r="U215" s="347"/>
      <c r="V215" s="347"/>
      <c r="W215" s="347"/>
      <c r="X215" s="347"/>
      <c r="Y215" s="347"/>
      <c r="Z215" s="347"/>
      <c r="AA215" s="347"/>
      <c r="AB215" s="347"/>
      <c r="AC215" s="347"/>
      <c r="AD215" s="347"/>
      <c r="AE215" s="347"/>
      <c r="AF215" s="347"/>
      <c r="AG215" s="347"/>
    </row>
    <row r="216" spans="1:33" s="30" customFormat="1" ht="99.75" customHeight="1">
      <c r="A216" s="162"/>
      <c r="B216" s="193" t="s">
        <v>10</v>
      </c>
      <c r="C216" s="163" t="s">
        <v>225</v>
      </c>
      <c r="D216" s="204" t="s">
        <v>212</v>
      </c>
      <c r="E216" s="24" t="s">
        <v>134</v>
      </c>
      <c r="F216" s="34" t="s">
        <v>135</v>
      </c>
      <c r="G216" s="93">
        <v>2240</v>
      </c>
      <c r="H216" s="69">
        <v>5000</v>
      </c>
      <c r="I216" s="72">
        <v>5000</v>
      </c>
      <c r="J216" s="73"/>
      <c r="K216" s="50">
        <v>42587</v>
      </c>
      <c r="L216" s="454">
        <v>5000</v>
      </c>
      <c r="M216" s="115">
        <v>42591</v>
      </c>
      <c r="N216" s="115"/>
      <c r="O216" s="115"/>
      <c r="P216" s="58"/>
      <c r="Q216" s="346"/>
      <c r="R216" s="347"/>
      <c r="S216" s="347"/>
      <c r="T216" s="347"/>
      <c r="U216" s="347"/>
      <c r="V216" s="347"/>
      <c r="W216" s="347"/>
      <c r="X216" s="347"/>
      <c r="Y216" s="347"/>
      <c r="Z216" s="347"/>
      <c r="AA216" s="347"/>
      <c r="AB216" s="347"/>
      <c r="AC216" s="347"/>
      <c r="AD216" s="347"/>
      <c r="AE216" s="347"/>
      <c r="AF216" s="347"/>
      <c r="AG216" s="347"/>
    </row>
    <row r="217" spans="1:33" s="30" customFormat="1" ht="150">
      <c r="A217" s="162"/>
      <c r="B217" s="193" t="s">
        <v>10</v>
      </c>
      <c r="C217" s="163" t="s">
        <v>226</v>
      </c>
      <c r="D217" s="204" t="s">
        <v>212</v>
      </c>
      <c r="E217" s="24" t="s">
        <v>134</v>
      </c>
      <c r="F217" s="25" t="s">
        <v>255</v>
      </c>
      <c r="G217" s="92">
        <v>3110</v>
      </c>
      <c r="H217" s="69">
        <v>7000</v>
      </c>
      <c r="I217" s="72"/>
      <c r="J217" s="73">
        <v>7000</v>
      </c>
      <c r="K217" s="50">
        <v>42607</v>
      </c>
      <c r="L217" s="454">
        <v>7000</v>
      </c>
      <c r="M217" s="115">
        <v>42640</v>
      </c>
      <c r="N217" s="115"/>
      <c r="O217" s="115"/>
      <c r="P217" s="58"/>
      <c r="Q217" s="346"/>
      <c r="R217" s="347"/>
      <c r="S217" s="347"/>
      <c r="T217" s="347"/>
      <c r="U217" s="347"/>
      <c r="V217" s="347"/>
      <c r="W217" s="347"/>
      <c r="X217" s="347"/>
      <c r="Y217" s="347"/>
      <c r="Z217" s="347"/>
      <c r="AA217" s="347"/>
      <c r="AB217" s="347"/>
      <c r="AC217" s="347"/>
      <c r="AD217" s="347"/>
      <c r="AE217" s="347"/>
      <c r="AF217" s="347"/>
      <c r="AG217" s="347"/>
    </row>
    <row r="218" spans="1:33" s="30" customFormat="1" ht="108.75" customHeight="1">
      <c r="A218" s="162"/>
      <c r="B218" s="193" t="s">
        <v>10</v>
      </c>
      <c r="C218" s="163" t="s">
        <v>25</v>
      </c>
      <c r="D218" s="204" t="s">
        <v>212</v>
      </c>
      <c r="E218" s="24" t="s">
        <v>134</v>
      </c>
      <c r="F218" s="34" t="s">
        <v>255</v>
      </c>
      <c r="G218" s="93">
        <v>2210</v>
      </c>
      <c r="H218" s="69">
        <v>4000</v>
      </c>
      <c r="I218" s="72">
        <v>4000</v>
      </c>
      <c r="J218" s="73"/>
      <c r="K218" s="50">
        <v>42604</v>
      </c>
      <c r="L218" s="454">
        <v>4000</v>
      </c>
      <c r="M218" s="115">
        <v>42611</v>
      </c>
      <c r="N218" s="115"/>
      <c r="O218" s="115"/>
      <c r="P218" s="58"/>
      <c r="Q218" s="346"/>
      <c r="R218" s="347"/>
      <c r="S218" s="347"/>
      <c r="T218" s="347"/>
      <c r="U218" s="347"/>
      <c r="V218" s="347"/>
      <c r="W218" s="347"/>
      <c r="X218" s="347"/>
      <c r="Y218" s="347"/>
      <c r="Z218" s="347"/>
      <c r="AA218" s="347"/>
      <c r="AB218" s="347"/>
      <c r="AC218" s="347"/>
      <c r="AD218" s="347"/>
      <c r="AE218" s="347"/>
      <c r="AF218" s="347"/>
      <c r="AG218" s="347"/>
    </row>
    <row r="219" spans="1:33" s="30" customFormat="1" ht="87.75" customHeight="1">
      <c r="A219" s="162"/>
      <c r="B219" s="193" t="s">
        <v>10</v>
      </c>
      <c r="C219" s="163" t="s">
        <v>227</v>
      </c>
      <c r="D219" s="204" t="s">
        <v>212</v>
      </c>
      <c r="E219" s="24" t="s">
        <v>76</v>
      </c>
      <c r="F219" s="34" t="s">
        <v>77</v>
      </c>
      <c r="G219" s="93">
        <v>3110</v>
      </c>
      <c r="H219" s="69">
        <v>10000</v>
      </c>
      <c r="I219" s="72"/>
      <c r="J219" s="73">
        <v>9967.2</v>
      </c>
      <c r="K219" s="50">
        <v>42677</v>
      </c>
      <c r="L219" s="454">
        <v>9967.2</v>
      </c>
      <c r="M219" s="109">
        <v>42685</v>
      </c>
      <c r="N219" s="109"/>
      <c r="O219" s="109"/>
      <c r="P219" s="58"/>
      <c r="Q219" s="346"/>
      <c r="R219" s="347"/>
      <c r="S219" s="347"/>
      <c r="T219" s="347"/>
      <c r="U219" s="347"/>
      <c r="V219" s="347"/>
      <c r="W219" s="347"/>
      <c r="X219" s="347"/>
      <c r="Y219" s="347"/>
      <c r="Z219" s="347"/>
      <c r="AA219" s="347"/>
      <c r="AB219" s="347"/>
      <c r="AC219" s="347"/>
      <c r="AD219" s="347"/>
      <c r="AE219" s="347"/>
      <c r="AF219" s="347"/>
      <c r="AG219" s="347"/>
    </row>
    <row r="220" spans="1:33" s="30" customFormat="1" ht="98.25" customHeight="1">
      <c r="A220" s="162"/>
      <c r="B220" s="193" t="s">
        <v>10</v>
      </c>
      <c r="C220" s="163" t="s">
        <v>228</v>
      </c>
      <c r="D220" s="204" t="s">
        <v>212</v>
      </c>
      <c r="E220" s="24" t="s">
        <v>84</v>
      </c>
      <c r="F220" s="34" t="s">
        <v>26</v>
      </c>
      <c r="G220" s="93">
        <v>2210</v>
      </c>
      <c r="H220" s="69">
        <v>5000</v>
      </c>
      <c r="I220" s="72">
        <v>5000</v>
      </c>
      <c r="J220" s="73"/>
      <c r="K220" s="50">
        <v>42577</v>
      </c>
      <c r="L220" s="454">
        <v>5000</v>
      </c>
      <c r="M220" s="109">
        <v>42579</v>
      </c>
      <c r="N220" s="109"/>
      <c r="O220" s="109"/>
      <c r="P220" s="58"/>
      <c r="Q220" s="346"/>
      <c r="R220" s="347"/>
      <c r="S220" s="347"/>
      <c r="T220" s="347"/>
      <c r="U220" s="347"/>
      <c r="V220" s="347"/>
      <c r="W220" s="347"/>
      <c r="X220" s="347"/>
      <c r="Y220" s="347"/>
      <c r="Z220" s="347"/>
      <c r="AA220" s="347"/>
      <c r="AB220" s="347"/>
      <c r="AC220" s="347"/>
      <c r="AD220" s="347"/>
      <c r="AE220" s="347"/>
      <c r="AF220" s="347"/>
      <c r="AG220" s="347"/>
    </row>
    <row r="221" spans="1:33" s="30" customFormat="1" ht="90" customHeight="1">
      <c r="A221" s="162"/>
      <c r="B221" s="193" t="s">
        <v>10</v>
      </c>
      <c r="C221" s="163" t="s">
        <v>229</v>
      </c>
      <c r="D221" s="204" t="s">
        <v>212</v>
      </c>
      <c r="E221" s="24" t="s">
        <v>134</v>
      </c>
      <c r="F221" s="34" t="s">
        <v>237</v>
      </c>
      <c r="G221" s="93">
        <v>2210</v>
      </c>
      <c r="H221" s="69">
        <v>5000</v>
      </c>
      <c r="I221" s="72">
        <v>5000</v>
      </c>
      <c r="J221" s="73"/>
      <c r="K221" s="50">
        <v>42668</v>
      </c>
      <c r="L221" s="454">
        <v>5000</v>
      </c>
      <c r="M221" s="109">
        <v>42670</v>
      </c>
      <c r="N221" s="109"/>
      <c r="O221" s="109"/>
      <c r="P221" s="58"/>
      <c r="Q221" s="346"/>
      <c r="R221" s="347"/>
      <c r="S221" s="347"/>
      <c r="T221" s="347"/>
      <c r="U221" s="347"/>
      <c r="V221" s="347"/>
      <c r="W221" s="347"/>
      <c r="X221" s="347"/>
      <c r="Y221" s="347"/>
      <c r="Z221" s="347"/>
      <c r="AA221" s="347"/>
      <c r="AB221" s="347"/>
      <c r="AC221" s="347"/>
      <c r="AD221" s="347"/>
      <c r="AE221" s="347"/>
      <c r="AF221" s="347"/>
      <c r="AG221" s="347"/>
    </row>
    <row r="222" spans="1:33" s="30" customFormat="1" ht="150">
      <c r="A222" s="162"/>
      <c r="B222" s="193" t="s">
        <v>10</v>
      </c>
      <c r="C222" s="163" t="s">
        <v>670</v>
      </c>
      <c r="D222" s="204" t="s">
        <v>212</v>
      </c>
      <c r="E222" s="24" t="s">
        <v>126</v>
      </c>
      <c r="F222" s="34" t="s">
        <v>218</v>
      </c>
      <c r="G222" s="93">
        <v>2240</v>
      </c>
      <c r="H222" s="69">
        <v>5000</v>
      </c>
      <c r="I222" s="72">
        <v>5000</v>
      </c>
      <c r="J222" s="73"/>
      <c r="K222" s="50">
        <v>42629</v>
      </c>
      <c r="L222" s="454">
        <v>5000</v>
      </c>
      <c r="M222" s="109">
        <v>42635</v>
      </c>
      <c r="N222" s="109"/>
      <c r="O222" s="109"/>
      <c r="P222" s="58"/>
      <c r="Q222" s="346"/>
      <c r="R222" s="347"/>
      <c r="S222" s="347"/>
      <c r="T222" s="347"/>
      <c r="U222" s="347"/>
      <c r="V222" s="347"/>
      <c r="W222" s="347"/>
      <c r="X222" s="347"/>
      <c r="Y222" s="347"/>
      <c r="Z222" s="347"/>
      <c r="AA222" s="347"/>
      <c r="AB222" s="347"/>
      <c r="AC222" s="347"/>
      <c r="AD222" s="347"/>
      <c r="AE222" s="347"/>
      <c r="AF222" s="347"/>
      <c r="AG222" s="347"/>
    </row>
    <row r="223" spans="1:33" s="30" customFormat="1" ht="150">
      <c r="A223" s="162"/>
      <c r="B223" s="193" t="s">
        <v>10</v>
      </c>
      <c r="C223" s="163" t="s">
        <v>230</v>
      </c>
      <c r="D223" s="204" t="s">
        <v>212</v>
      </c>
      <c r="E223" s="24" t="s">
        <v>134</v>
      </c>
      <c r="F223" s="34" t="s">
        <v>237</v>
      </c>
      <c r="G223" s="93">
        <v>2210</v>
      </c>
      <c r="H223" s="69">
        <v>5000</v>
      </c>
      <c r="I223" s="72">
        <v>5000</v>
      </c>
      <c r="J223" s="73"/>
      <c r="K223" s="50">
        <v>42668</v>
      </c>
      <c r="L223" s="454">
        <v>5000</v>
      </c>
      <c r="M223" s="109">
        <v>42670</v>
      </c>
      <c r="N223" s="109"/>
      <c r="O223" s="109"/>
      <c r="P223" s="58"/>
      <c r="Q223" s="346"/>
      <c r="R223" s="347"/>
      <c r="S223" s="347"/>
      <c r="T223" s="347"/>
      <c r="U223" s="347"/>
      <c r="V223" s="347"/>
      <c r="W223" s="347"/>
      <c r="X223" s="347"/>
      <c r="Y223" s="347"/>
      <c r="Z223" s="347"/>
      <c r="AA223" s="347"/>
      <c r="AB223" s="347"/>
      <c r="AC223" s="347"/>
      <c r="AD223" s="347"/>
      <c r="AE223" s="347"/>
      <c r="AF223" s="347"/>
      <c r="AG223" s="347"/>
    </row>
    <row r="224" spans="1:33" s="30" customFormat="1" ht="92.25" customHeight="1">
      <c r="A224" s="162"/>
      <c r="B224" s="193" t="s">
        <v>10</v>
      </c>
      <c r="C224" s="163" t="s">
        <v>192</v>
      </c>
      <c r="D224" s="204" t="s">
        <v>212</v>
      </c>
      <c r="E224" s="24" t="s">
        <v>114</v>
      </c>
      <c r="F224" s="34" t="s">
        <v>122</v>
      </c>
      <c r="G224" s="93">
        <v>3110</v>
      </c>
      <c r="H224" s="69">
        <v>25000</v>
      </c>
      <c r="I224" s="72"/>
      <c r="J224" s="73">
        <v>25000</v>
      </c>
      <c r="K224" s="50">
        <v>42604</v>
      </c>
      <c r="L224" s="454">
        <v>25000</v>
      </c>
      <c r="M224" s="109">
        <v>42608</v>
      </c>
      <c r="N224" s="109"/>
      <c r="O224" s="109"/>
      <c r="P224" s="58"/>
      <c r="Q224" s="346"/>
      <c r="R224" s="347"/>
      <c r="S224" s="347"/>
      <c r="T224" s="347"/>
      <c r="U224" s="347"/>
      <c r="V224" s="347"/>
      <c r="W224" s="347"/>
      <c r="X224" s="347"/>
      <c r="Y224" s="347"/>
      <c r="Z224" s="347"/>
      <c r="AA224" s="347"/>
      <c r="AB224" s="347"/>
      <c r="AC224" s="347"/>
      <c r="AD224" s="347"/>
      <c r="AE224" s="347"/>
      <c r="AF224" s="347"/>
      <c r="AG224" s="347"/>
    </row>
    <row r="225" spans="1:33" s="30" customFormat="1" ht="102.75" customHeight="1">
      <c r="A225" s="162"/>
      <c r="B225" s="193" t="s">
        <v>10</v>
      </c>
      <c r="C225" s="163" t="s">
        <v>671</v>
      </c>
      <c r="D225" s="204" t="s">
        <v>212</v>
      </c>
      <c r="E225" s="24" t="s">
        <v>125</v>
      </c>
      <c r="F225" s="34" t="s">
        <v>66</v>
      </c>
      <c r="G225" s="93">
        <v>2610</v>
      </c>
      <c r="H225" s="69">
        <v>3500</v>
      </c>
      <c r="I225" s="72">
        <v>3500</v>
      </c>
      <c r="J225" s="73"/>
      <c r="K225" s="50">
        <v>42587</v>
      </c>
      <c r="L225" s="454">
        <v>3500</v>
      </c>
      <c r="M225" s="115">
        <v>42592</v>
      </c>
      <c r="N225" s="115"/>
      <c r="O225" s="115"/>
      <c r="P225" s="58"/>
      <c r="Q225" s="346"/>
      <c r="R225" s="347"/>
      <c r="S225" s="347"/>
      <c r="T225" s="347"/>
      <c r="U225" s="347"/>
      <c r="V225" s="347"/>
      <c r="W225" s="347"/>
      <c r="X225" s="347"/>
      <c r="Y225" s="347"/>
      <c r="Z225" s="347"/>
      <c r="AA225" s="347"/>
      <c r="AB225" s="347"/>
      <c r="AC225" s="347"/>
      <c r="AD225" s="347"/>
      <c r="AE225" s="347"/>
      <c r="AF225" s="347"/>
      <c r="AG225" s="347"/>
    </row>
    <row r="226" spans="1:33" s="30" customFormat="1" ht="84" customHeight="1">
      <c r="A226" s="162"/>
      <c r="B226" s="193" t="s">
        <v>10</v>
      </c>
      <c r="C226" s="163" t="s">
        <v>248</v>
      </c>
      <c r="D226" s="204" t="s">
        <v>212</v>
      </c>
      <c r="E226" s="24" t="s">
        <v>76</v>
      </c>
      <c r="F226" s="34" t="s">
        <v>77</v>
      </c>
      <c r="G226" s="93">
        <v>2240</v>
      </c>
      <c r="H226" s="69">
        <v>6000</v>
      </c>
      <c r="I226" s="72">
        <v>6000</v>
      </c>
      <c r="J226" s="73"/>
      <c r="K226" s="50">
        <v>42597</v>
      </c>
      <c r="L226" s="454">
        <v>6000</v>
      </c>
      <c r="M226" s="109">
        <v>42601</v>
      </c>
      <c r="N226" s="109"/>
      <c r="O226" s="109"/>
      <c r="P226" s="58"/>
      <c r="Q226" s="346"/>
      <c r="R226" s="347"/>
      <c r="S226" s="347"/>
      <c r="T226" s="347"/>
      <c r="U226" s="347"/>
      <c r="V226" s="347"/>
      <c r="W226" s="347"/>
      <c r="X226" s="347"/>
      <c r="Y226" s="347"/>
      <c r="Z226" s="347"/>
      <c r="AA226" s="347"/>
      <c r="AB226" s="347"/>
      <c r="AC226" s="347"/>
      <c r="AD226" s="347"/>
      <c r="AE226" s="347"/>
      <c r="AF226" s="347"/>
      <c r="AG226" s="347"/>
    </row>
    <row r="227" spans="1:33" s="30" customFormat="1" ht="125.25" customHeight="1">
      <c r="A227" s="162"/>
      <c r="B227" s="193" t="s">
        <v>10</v>
      </c>
      <c r="C227" s="163" t="s">
        <v>672</v>
      </c>
      <c r="D227" s="204" t="s">
        <v>212</v>
      </c>
      <c r="E227" s="24" t="s">
        <v>125</v>
      </c>
      <c r="F227" s="34" t="s">
        <v>66</v>
      </c>
      <c r="G227" s="93">
        <v>2610</v>
      </c>
      <c r="H227" s="69">
        <v>3500</v>
      </c>
      <c r="I227" s="72">
        <v>3500</v>
      </c>
      <c r="J227" s="73"/>
      <c r="K227" s="50">
        <v>42705</v>
      </c>
      <c r="L227" s="454">
        <v>3500</v>
      </c>
      <c r="M227" s="115">
        <v>42712</v>
      </c>
      <c r="N227" s="115"/>
      <c r="O227" s="115"/>
      <c r="P227" s="58"/>
      <c r="Q227" s="346"/>
      <c r="R227" s="347"/>
      <c r="S227" s="347"/>
      <c r="T227" s="347"/>
      <c r="U227" s="347"/>
      <c r="V227" s="347"/>
      <c r="W227" s="347"/>
      <c r="X227" s="347"/>
      <c r="Y227" s="347"/>
      <c r="Z227" s="347"/>
      <c r="AA227" s="347"/>
      <c r="AB227" s="347"/>
      <c r="AC227" s="347"/>
      <c r="AD227" s="347"/>
      <c r="AE227" s="347"/>
      <c r="AF227" s="347"/>
      <c r="AG227" s="347"/>
    </row>
    <row r="228" spans="1:33" s="30" customFormat="1" ht="105.75" customHeight="1">
      <c r="A228" s="162"/>
      <c r="B228" s="193" t="s">
        <v>10</v>
      </c>
      <c r="C228" s="163" t="s">
        <v>256</v>
      </c>
      <c r="D228" s="204" t="s">
        <v>212</v>
      </c>
      <c r="E228" s="24" t="s">
        <v>125</v>
      </c>
      <c r="F228" s="34" t="s">
        <v>66</v>
      </c>
      <c r="G228" s="93">
        <v>2610</v>
      </c>
      <c r="H228" s="69">
        <v>14000</v>
      </c>
      <c r="I228" s="72">
        <v>14000</v>
      </c>
      <c r="J228" s="73"/>
      <c r="K228" s="50">
        <v>42634</v>
      </c>
      <c r="L228" s="454">
        <v>14000</v>
      </c>
      <c r="M228" s="115">
        <v>42643</v>
      </c>
      <c r="N228" s="115"/>
      <c r="O228" s="115"/>
      <c r="P228" s="58"/>
      <c r="Q228" s="346"/>
      <c r="R228" s="347"/>
      <c r="S228" s="347"/>
      <c r="T228" s="347"/>
      <c r="U228" s="347"/>
      <c r="V228" s="347"/>
      <c r="W228" s="347"/>
      <c r="X228" s="347"/>
      <c r="Y228" s="347"/>
      <c r="Z228" s="347"/>
      <c r="AA228" s="347"/>
      <c r="AB228" s="347"/>
      <c r="AC228" s="347"/>
      <c r="AD228" s="347"/>
      <c r="AE228" s="347"/>
      <c r="AF228" s="347"/>
      <c r="AG228" s="347"/>
    </row>
    <row r="229" spans="1:33" s="30" customFormat="1" ht="150">
      <c r="A229" s="162"/>
      <c r="B229" s="193" t="s">
        <v>10</v>
      </c>
      <c r="C229" s="163" t="s">
        <v>257</v>
      </c>
      <c r="D229" s="204" t="s">
        <v>212</v>
      </c>
      <c r="E229" s="24" t="s">
        <v>125</v>
      </c>
      <c r="F229" s="34" t="s">
        <v>66</v>
      </c>
      <c r="G229" s="93">
        <v>2610</v>
      </c>
      <c r="H229" s="69">
        <v>2000</v>
      </c>
      <c r="I229" s="72">
        <v>2000</v>
      </c>
      <c r="J229" s="73"/>
      <c r="K229" s="50">
        <v>42634</v>
      </c>
      <c r="L229" s="454">
        <v>2000</v>
      </c>
      <c r="M229" s="115">
        <v>42643</v>
      </c>
      <c r="N229" s="115"/>
      <c r="O229" s="115"/>
      <c r="P229" s="58"/>
      <c r="Q229" s="346"/>
      <c r="R229" s="347"/>
      <c r="S229" s="347"/>
      <c r="T229" s="347"/>
      <c r="U229" s="347"/>
      <c r="V229" s="347"/>
      <c r="W229" s="347"/>
      <c r="X229" s="347"/>
      <c r="Y229" s="347"/>
      <c r="Z229" s="347"/>
      <c r="AA229" s="347"/>
      <c r="AB229" s="347"/>
      <c r="AC229" s="347"/>
      <c r="AD229" s="347"/>
      <c r="AE229" s="347"/>
      <c r="AF229" s="347"/>
      <c r="AG229" s="347"/>
    </row>
    <row r="230" spans="1:33" s="30" customFormat="1" ht="108.75" customHeight="1">
      <c r="A230" s="162"/>
      <c r="B230" s="193" t="s">
        <v>10</v>
      </c>
      <c r="C230" s="163" t="s">
        <v>258</v>
      </c>
      <c r="D230" s="204" t="s">
        <v>212</v>
      </c>
      <c r="E230" s="24" t="s">
        <v>125</v>
      </c>
      <c r="F230" s="34" t="s">
        <v>66</v>
      </c>
      <c r="G230" s="93">
        <v>2610</v>
      </c>
      <c r="H230" s="69">
        <v>6000</v>
      </c>
      <c r="I230" s="72">
        <v>6000</v>
      </c>
      <c r="J230" s="73"/>
      <c r="K230" s="50">
        <v>42664</v>
      </c>
      <c r="L230" s="454">
        <v>6000</v>
      </c>
      <c r="M230" s="115">
        <v>42643</v>
      </c>
      <c r="N230" s="115"/>
      <c r="O230" s="115"/>
      <c r="P230" s="58"/>
      <c r="Q230" s="346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347"/>
      <c r="AC230" s="347"/>
      <c r="AD230" s="347"/>
      <c r="AE230" s="347"/>
      <c r="AF230" s="347"/>
      <c r="AG230" s="347"/>
    </row>
    <row r="231" spans="1:33" s="30" customFormat="1" ht="110.25" customHeight="1">
      <c r="A231" s="162"/>
      <c r="B231" s="193" t="s">
        <v>10</v>
      </c>
      <c r="C231" s="163" t="s">
        <v>673</v>
      </c>
      <c r="D231" s="204" t="s">
        <v>212</v>
      </c>
      <c r="E231" s="24" t="s">
        <v>188</v>
      </c>
      <c r="F231" s="34" t="s">
        <v>66</v>
      </c>
      <c r="G231" s="93">
        <v>2240</v>
      </c>
      <c r="H231" s="69">
        <v>3000</v>
      </c>
      <c r="I231" s="72">
        <v>3000</v>
      </c>
      <c r="J231" s="73"/>
      <c r="K231" s="50">
        <v>42724</v>
      </c>
      <c r="L231" s="454">
        <v>3000</v>
      </c>
      <c r="M231" s="109">
        <v>42732</v>
      </c>
      <c r="N231" s="109"/>
      <c r="O231" s="109"/>
      <c r="P231" s="58"/>
      <c r="Q231" s="346"/>
      <c r="R231" s="347"/>
      <c r="S231" s="347"/>
      <c r="T231" s="347"/>
      <c r="U231" s="347"/>
      <c r="V231" s="347"/>
      <c r="W231" s="347"/>
      <c r="X231" s="347"/>
      <c r="Y231" s="347"/>
      <c r="Z231" s="347"/>
      <c r="AA231" s="347"/>
      <c r="AB231" s="347"/>
      <c r="AC231" s="347"/>
      <c r="AD231" s="347"/>
      <c r="AE231" s="347"/>
      <c r="AF231" s="347"/>
      <c r="AG231" s="347"/>
    </row>
    <row r="232" spans="1:33" s="30" customFormat="1" ht="100.5" customHeight="1">
      <c r="A232" s="162"/>
      <c r="B232" s="193" t="s">
        <v>10</v>
      </c>
      <c r="C232" s="163" t="s">
        <v>328</v>
      </c>
      <c r="D232" s="204" t="s">
        <v>212</v>
      </c>
      <c r="E232" s="24" t="s">
        <v>76</v>
      </c>
      <c r="F232" s="34" t="s">
        <v>77</v>
      </c>
      <c r="G232" s="93">
        <v>2240</v>
      </c>
      <c r="H232" s="69">
        <v>11000</v>
      </c>
      <c r="I232" s="72">
        <v>11000</v>
      </c>
      <c r="J232" s="73"/>
      <c r="K232" s="50">
        <v>42598</v>
      </c>
      <c r="L232" s="454">
        <v>11000</v>
      </c>
      <c r="M232" s="115">
        <v>42601</v>
      </c>
      <c r="N232" s="115"/>
      <c r="O232" s="115"/>
      <c r="P232" s="58"/>
      <c r="Q232" s="346"/>
      <c r="R232" s="347"/>
      <c r="S232" s="347"/>
      <c r="T232" s="347"/>
      <c r="U232" s="347"/>
      <c r="V232" s="347"/>
      <c r="W232" s="347"/>
      <c r="X232" s="347"/>
      <c r="Y232" s="347"/>
      <c r="Z232" s="347"/>
      <c r="AA232" s="347"/>
      <c r="AB232" s="347"/>
      <c r="AC232" s="347"/>
      <c r="AD232" s="347"/>
      <c r="AE232" s="347"/>
      <c r="AF232" s="347"/>
      <c r="AG232" s="347"/>
    </row>
    <row r="233" spans="1:33" s="30" customFormat="1" ht="102.75" customHeight="1">
      <c r="A233" s="162"/>
      <c r="B233" s="193" t="s">
        <v>10</v>
      </c>
      <c r="C233" s="163" t="s">
        <v>438</v>
      </c>
      <c r="D233" s="204" t="s">
        <v>212</v>
      </c>
      <c r="E233" s="24" t="s">
        <v>134</v>
      </c>
      <c r="F233" s="34" t="s">
        <v>164</v>
      </c>
      <c r="G233" s="93">
        <v>2730</v>
      </c>
      <c r="H233" s="69">
        <v>3000</v>
      </c>
      <c r="I233" s="72">
        <v>3000</v>
      </c>
      <c r="J233" s="73"/>
      <c r="K233" s="50">
        <v>42619</v>
      </c>
      <c r="L233" s="454">
        <v>3000</v>
      </c>
      <c r="M233" s="115">
        <v>42622</v>
      </c>
      <c r="N233" s="115"/>
      <c r="O233" s="115"/>
      <c r="P233" s="58"/>
      <c r="Q233" s="346"/>
      <c r="R233" s="347"/>
      <c r="S233" s="347"/>
      <c r="T233" s="347"/>
      <c r="U233" s="347"/>
      <c r="V233" s="347"/>
      <c r="W233" s="347"/>
      <c r="X233" s="347"/>
      <c r="Y233" s="347"/>
      <c r="Z233" s="347"/>
      <c r="AA233" s="347"/>
      <c r="AB233" s="347"/>
      <c r="AC233" s="347"/>
      <c r="AD233" s="347"/>
      <c r="AE233" s="347"/>
      <c r="AF233" s="347"/>
      <c r="AG233" s="347"/>
    </row>
    <row r="234" spans="1:33" s="16" customFormat="1" ht="42" customHeight="1">
      <c r="A234" s="160">
        <v>20</v>
      </c>
      <c r="B234" s="167" t="s">
        <v>10</v>
      </c>
      <c r="C234" s="172"/>
      <c r="D234" s="205" t="s">
        <v>212</v>
      </c>
      <c r="E234" s="17"/>
      <c r="F234" s="32"/>
      <c r="G234" s="95"/>
      <c r="H234" s="62">
        <f aca="true" t="shared" si="13" ref="H234:O234">SUM(H207:H233)</f>
        <v>200000</v>
      </c>
      <c r="I234" s="62">
        <f t="shared" si="13"/>
        <v>113300</v>
      </c>
      <c r="J234" s="62">
        <f t="shared" si="13"/>
        <v>83434.4</v>
      </c>
      <c r="K234" s="174"/>
      <c r="L234" s="61">
        <f t="shared" si="13"/>
        <v>196734.4</v>
      </c>
      <c r="M234" s="62"/>
      <c r="N234" s="62">
        <f t="shared" si="13"/>
        <v>0</v>
      </c>
      <c r="O234" s="62">
        <f t="shared" si="13"/>
        <v>0</v>
      </c>
      <c r="P234" s="58"/>
      <c r="Q234" s="344"/>
      <c r="R234" s="345"/>
      <c r="S234" s="345"/>
      <c r="T234" s="345"/>
      <c r="U234" s="345"/>
      <c r="V234" s="345"/>
      <c r="W234" s="345"/>
      <c r="X234" s="345"/>
      <c r="Y234" s="345"/>
      <c r="Z234" s="345"/>
      <c r="AA234" s="345"/>
      <c r="AB234" s="345"/>
      <c r="AC234" s="345"/>
      <c r="AD234" s="345"/>
      <c r="AE234" s="345"/>
      <c r="AF234" s="345"/>
      <c r="AG234" s="345"/>
    </row>
    <row r="235" spans="1:33" s="30" customFormat="1" ht="121.5" customHeight="1">
      <c r="A235" s="162"/>
      <c r="B235" s="224" t="s">
        <v>0</v>
      </c>
      <c r="C235" s="163" t="s">
        <v>459</v>
      </c>
      <c r="D235" s="178" t="s">
        <v>214</v>
      </c>
      <c r="E235" s="24" t="s">
        <v>84</v>
      </c>
      <c r="F235" s="34" t="s">
        <v>26</v>
      </c>
      <c r="G235" s="93">
        <v>2210</v>
      </c>
      <c r="H235" s="69">
        <v>17038.67</v>
      </c>
      <c r="I235" s="72">
        <v>17038</v>
      </c>
      <c r="J235" s="73"/>
      <c r="K235" s="50">
        <v>42585</v>
      </c>
      <c r="L235" s="454">
        <v>17038</v>
      </c>
      <c r="M235" s="109">
        <v>42590</v>
      </c>
      <c r="N235" s="109"/>
      <c r="O235" s="109"/>
      <c r="P235" s="58"/>
      <c r="Q235" s="346"/>
      <c r="R235" s="347"/>
      <c r="S235" s="347"/>
      <c r="T235" s="347"/>
      <c r="U235" s="347"/>
      <c r="V235" s="347"/>
      <c r="W235" s="347"/>
      <c r="X235" s="347"/>
      <c r="Y235" s="347"/>
      <c r="Z235" s="347"/>
      <c r="AA235" s="347"/>
      <c r="AB235" s="347"/>
      <c r="AC235" s="347"/>
      <c r="AD235" s="347"/>
      <c r="AE235" s="347"/>
      <c r="AF235" s="347"/>
      <c r="AG235" s="347"/>
    </row>
    <row r="236" spans="1:33" s="30" customFormat="1" ht="120.75" customHeight="1">
      <c r="A236" s="162"/>
      <c r="B236" s="224" t="s">
        <v>0</v>
      </c>
      <c r="C236" s="163" t="s">
        <v>463</v>
      </c>
      <c r="D236" s="178" t="s">
        <v>214</v>
      </c>
      <c r="E236" s="24" t="s">
        <v>84</v>
      </c>
      <c r="F236" s="34" t="s">
        <v>85</v>
      </c>
      <c r="G236" s="93">
        <v>3110</v>
      </c>
      <c r="H236" s="69">
        <v>10000</v>
      </c>
      <c r="I236" s="72"/>
      <c r="J236" s="73">
        <f>235+9765</f>
        <v>10000</v>
      </c>
      <c r="K236" s="82" t="s">
        <v>358</v>
      </c>
      <c r="L236" s="454">
        <v>10000</v>
      </c>
      <c r="M236" s="261" t="s">
        <v>367</v>
      </c>
      <c r="N236" s="261"/>
      <c r="O236" s="261"/>
      <c r="P236" s="58"/>
      <c r="Q236" s="346"/>
      <c r="R236" s="347"/>
      <c r="S236" s="347"/>
      <c r="T236" s="347"/>
      <c r="U236" s="347"/>
      <c r="V236" s="347"/>
      <c r="W236" s="347"/>
      <c r="X236" s="347"/>
      <c r="Y236" s="347"/>
      <c r="Z236" s="347"/>
      <c r="AA236" s="347"/>
      <c r="AB236" s="347"/>
      <c r="AC236" s="347"/>
      <c r="AD236" s="347"/>
      <c r="AE236" s="347"/>
      <c r="AF236" s="347"/>
      <c r="AG236" s="347"/>
    </row>
    <row r="237" spans="1:33" s="30" customFormat="1" ht="164.25" customHeight="1">
      <c r="A237" s="277"/>
      <c r="B237" s="224" t="s">
        <v>0</v>
      </c>
      <c r="C237" s="163" t="s">
        <v>461</v>
      </c>
      <c r="D237" s="178" t="s">
        <v>214</v>
      </c>
      <c r="E237" s="24" t="s">
        <v>76</v>
      </c>
      <c r="F237" s="34" t="s">
        <v>77</v>
      </c>
      <c r="G237" s="93">
        <v>2210</v>
      </c>
      <c r="H237" s="69">
        <v>6312</v>
      </c>
      <c r="I237" s="72">
        <v>4714</v>
      </c>
      <c r="J237" s="73"/>
      <c r="K237" s="50">
        <v>42670</v>
      </c>
      <c r="L237" s="454">
        <v>4714</v>
      </c>
      <c r="M237" s="109">
        <v>42674</v>
      </c>
      <c r="N237" s="109"/>
      <c r="O237" s="109"/>
      <c r="P237" s="58"/>
      <c r="Q237" s="346"/>
      <c r="R237" s="347"/>
      <c r="S237" s="347"/>
      <c r="T237" s="347"/>
      <c r="U237" s="347"/>
      <c r="V237" s="347"/>
      <c r="W237" s="347"/>
      <c r="X237" s="347"/>
      <c r="Y237" s="347"/>
      <c r="Z237" s="347"/>
      <c r="AA237" s="347"/>
      <c r="AB237" s="347"/>
      <c r="AC237" s="347"/>
      <c r="AD237" s="347"/>
      <c r="AE237" s="347"/>
      <c r="AF237" s="347"/>
      <c r="AG237" s="347"/>
    </row>
    <row r="238" spans="1:33" s="30" customFormat="1" ht="103.5" customHeight="1">
      <c r="A238" s="277"/>
      <c r="B238" s="224" t="s">
        <v>0</v>
      </c>
      <c r="C238" s="163" t="s">
        <v>461</v>
      </c>
      <c r="D238" s="178" t="s">
        <v>214</v>
      </c>
      <c r="E238" s="24" t="s">
        <v>76</v>
      </c>
      <c r="F238" s="34" t="s">
        <v>77</v>
      </c>
      <c r="G238" s="93">
        <v>3110</v>
      </c>
      <c r="H238" s="69">
        <v>43688</v>
      </c>
      <c r="I238" s="72"/>
      <c r="J238" s="73">
        <v>43688</v>
      </c>
      <c r="K238" s="50">
        <v>42668</v>
      </c>
      <c r="L238" s="454">
        <v>43688</v>
      </c>
      <c r="M238" s="109">
        <v>42674</v>
      </c>
      <c r="N238" s="109"/>
      <c r="O238" s="109"/>
      <c r="P238" s="58"/>
      <c r="Q238" s="346"/>
      <c r="R238" s="347"/>
      <c r="S238" s="347"/>
      <c r="T238" s="347"/>
      <c r="U238" s="347"/>
      <c r="V238" s="347"/>
      <c r="W238" s="347"/>
      <c r="X238" s="347"/>
      <c r="Y238" s="347"/>
      <c r="Z238" s="347"/>
      <c r="AA238" s="347"/>
      <c r="AB238" s="347"/>
      <c r="AC238" s="347"/>
      <c r="AD238" s="347"/>
      <c r="AE238" s="347"/>
      <c r="AF238" s="347"/>
      <c r="AG238" s="347"/>
    </row>
    <row r="239" spans="1:33" s="30" customFormat="1" ht="106.5" customHeight="1">
      <c r="A239" s="162"/>
      <c r="B239" s="224" t="s">
        <v>0</v>
      </c>
      <c r="C239" s="163" t="s">
        <v>462</v>
      </c>
      <c r="D239" s="178" t="s">
        <v>214</v>
      </c>
      <c r="E239" s="24" t="s">
        <v>84</v>
      </c>
      <c r="F239" s="34" t="s">
        <v>26</v>
      </c>
      <c r="G239" s="93">
        <v>2220</v>
      </c>
      <c r="H239" s="69">
        <v>10000</v>
      </c>
      <c r="I239" s="72">
        <v>10000</v>
      </c>
      <c r="J239" s="73"/>
      <c r="K239" s="50">
        <v>42599</v>
      </c>
      <c r="L239" s="454">
        <v>10000</v>
      </c>
      <c r="M239" s="261">
        <v>42604</v>
      </c>
      <c r="N239" s="261"/>
      <c r="O239" s="261"/>
      <c r="P239" s="58"/>
      <c r="Q239" s="346"/>
      <c r="R239" s="347"/>
      <c r="S239" s="347"/>
      <c r="T239" s="347"/>
      <c r="U239" s="347"/>
      <c r="V239" s="347"/>
      <c r="W239" s="347"/>
      <c r="X239" s="347"/>
      <c r="Y239" s="347"/>
      <c r="Z239" s="347"/>
      <c r="AA239" s="347"/>
      <c r="AB239" s="347"/>
      <c r="AC239" s="347"/>
      <c r="AD239" s="347"/>
      <c r="AE239" s="347"/>
      <c r="AF239" s="347"/>
      <c r="AG239" s="347"/>
    </row>
    <row r="240" spans="1:33" s="30" customFormat="1" ht="91.5" customHeight="1">
      <c r="A240" s="162"/>
      <c r="B240" s="224" t="s">
        <v>0</v>
      </c>
      <c r="C240" s="163" t="s">
        <v>458</v>
      </c>
      <c r="D240" s="178" t="s">
        <v>214</v>
      </c>
      <c r="E240" s="24" t="s">
        <v>84</v>
      </c>
      <c r="F240" s="34" t="s">
        <v>85</v>
      </c>
      <c r="G240" s="93">
        <v>2210</v>
      </c>
      <c r="H240" s="69">
        <v>10000</v>
      </c>
      <c r="I240" s="72">
        <v>10000</v>
      </c>
      <c r="J240" s="73"/>
      <c r="K240" s="50">
        <v>42573</v>
      </c>
      <c r="L240" s="454">
        <v>10000</v>
      </c>
      <c r="M240" s="109">
        <v>42578</v>
      </c>
      <c r="N240" s="109"/>
      <c r="O240" s="109"/>
      <c r="P240" s="58"/>
      <c r="Q240" s="346"/>
      <c r="R240" s="347"/>
      <c r="S240" s="347"/>
      <c r="T240" s="347"/>
      <c r="U240" s="347"/>
      <c r="V240" s="347"/>
      <c r="W240" s="347"/>
      <c r="X240" s="347"/>
      <c r="Y240" s="347"/>
      <c r="Z240" s="347"/>
      <c r="AA240" s="347"/>
      <c r="AB240" s="347"/>
      <c r="AC240" s="347"/>
      <c r="AD240" s="347"/>
      <c r="AE240" s="347"/>
      <c r="AF240" s="347"/>
      <c r="AG240" s="347"/>
    </row>
    <row r="241" spans="1:33" s="30" customFormat="1" ht="123" customHeight="1">
      <c r="A241" s="162"/>
      <c r="B241" s="278" t="s">
        <v>0</v>
      </c>
      <c r="C241" s="163" t="s">
        <v>674</v>
      </c>
      <c r="D241" s="178" t="s">
        <v>214</v>
      </c>
      <c r="E241" s="24" t="s">
        <v>254</v>
      </c>
      <c r="F241" s="34" t="s">
        <v>303</v>
      </c>
      <c r="G241" s="93">
        <v>2210</v>
      </c>
      <c r="H241" s="69">
        <v>50000</v>
      </c>
      <c r="I241" s="303">
        <f>684+48984.75</f>
        <v>49668.75</v>
      </c>
      <c r="J241" s="285"/>
      <c r="K241" s="301" t="s">
        <v>589</v>
      </c>
      <c r="L241" s="454">
        <v>49668.75</v>
      </c>
      <c r="M241" s="146" t="s">
        <v>612</v>
      </c>
      <c r="N241" s="146"/>
      <c r="O241" s="146"/>
      <c r="P241" s="58"/>
      <c r="Q241" s="346"/>
      <c r="R241" s="347"/>
      <c r="S241" s="347"/>
      <c r="T241" s="347"/>
      <c r="U241" s="347"/>
      <c r="V241" s="347"/>
      <c r="W241" s="347"/>
      <c r="X241" s="347"/>
      <c r="Y241" s="347"/>
      <c r="Z241" s="347"/>
      <c r="AA241" s="347"/>
      <c r="AB241" s="347"/>
      <c r="AC241" s="347"/>
      <c r="AD241" s="347"/>
      <c r="AE241" s="347"/>
      <c r="AF241" s="347"/>
      <c r="AG241" s="347"/>
    </row>
    <row r="242" spans="1:33" s="289" customFormat="1" ht="206.25">
      <c r="A242" s="277"/>
      <c r="B242" s="323" t="s">
        <v>0</v>
      </c>
      <c r="C242" s="282" t="s">
        <v>30</v>
      </c>
      <c r="D242" s="291" t="s">
        <v>214</v>
      </c>
      <c r="E242" s="282" t="s">
        <v>254</v>
      </c>
      <c r="F242" s="283" t="s">
        <v>303</v>
      </c>
      <c r="G242" s="296">
        <v>2210</v>
      </c>
      <c r="H242" s="309">
        <v>5000</v>
      </c>
      <c r="I242" s="303"/>
      <c r="J242" s="285"/>
      <c r="K242" s="286"/>
      <c r="L242" s="454"/>
      <c r="M242" s="287"/>
      <c r="N242" s="287"/>
      <c r="O242" s="287"/>
      <c r="P242" s="288"/>
      <c r="Q242" s="348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  <c r="AB242" s="349"/>
      <c r="AC242" s="349"/>
      <c r="AD242" s="349"/>
      <c r="AE242" s="349"/>
      <c r="AF242" s="349"/>
      <c r="AG242" s="349"/>
    </row>
    <row r="243" spans="1:33" s="289" customFormat="1" ht="373.5" customHeight="1">
      <c r="A243" s="277"/>
      <c r="B243" s="278" t="s">
        <v>0</v>
      </c>
      <c r="C243" s="291" t="s">
        <v>460</v>
      </c>
      <c r="D243" s="291" t="s">
        <v>214</v>
      </c>
      <c r="E243" s="282" t="s">
        <v>125</v>
      </c>
      <c r="F243" s="283" t="s">
        <v>303</v>
      </c>
      <c r="G243" s="296">
        <v>2240</v>
      </c>
      <c r="H243" s="309">
        <v>47961.33</v>
      </c>
      <c r="I243" s="303"/>
      <c r="J243" s="285"/>
      <c r="K243" s="286"/>
      <c r="L243" s="454">
        <v>0</v>
      </c>
      <c r="M243" s="287"/>
      <c r="N243" s="287"/>
      <c r="O243" s="287"/>
      <c r="P243" s="288"/>
      <c r="Q243" s="348"/>
      <c r="R243" s="349"/>
      <c r="S243" s="349"/>
      <c r="T243" s="349"/>
      <c r="U243" s="349"/>
      <c r="V243" s="349"/>
      <c r="W243" s="349"/>
      <c r="X243" s="349"/>
      <c r="Y243" s="349"/>
      <c r="Z243" s="349"/>
      <c r="AA243" s="349"/>
      <c r="AB243" s="349"/>
      <c r="AC243" s="349"/>
      <c r="AD243" s="349"/>
      <c r="AE243" s="349"/>
      <c r="AF243" s="349"/>
      <c r="AG243" s="349"/>
    </row>
    <row r="244" spans="1:33" s="16" customFormat="1" ht="69" customHeight="1">
      <c r="A244" s="160">
        <v>21</v>
      </c>
      <c r="B244" s="167" t="s">
        <v>0</v>
      </c>
      <c r="C244" s="172"/>
      <c r="D244" s="172" t="s">
        <v>214</v>
      </c>
      <c r="E244" s="17"/>
      <c r="F244" s="32"/>
      <c r="G244" s="95"/>
      <c r="H244" s="62">
        <f aca="true" t="shared" si="14" ref="H244:O244">SUM(H235:H243)</f>
        <v>200000</v>
      </c>
      <c r="I244" s="62">
        <f t="shared" si="14"/>
        <v>91420.75</v>
      </c>
      <c r="J244" s="62">
        <f t="shared" si="14"/>
        <v>53688</v>
      </c>
      <c r="K244" s="174"/>
      <c r="L244" s="61">
        <f t="shared" si="14"/>
        <v>145108.75</v>
      </c>
      <c r="M244" s="62"/>
      <c r="N244" s="62">
        <f t="shared" si="14"/>
        <v>0</v>
      </c>
      <c r="O244" s="62">
        <f t="shared" si="14"/>
        <v>0</v>
      </c>
      <c r="P244" s="58"/>
      <c r="Q244" s="344"/>
      <c r="R244" s="345"/>
      <c r="S244" s="345"/>
      <c r="T244" s="345"/>
      <c r="U244" s="345"/>
      <c r="V244" s="345"/>
      <c r="W244" s="345"/>
      <c r="X244" s="345"/>
      <c r="Y244" s="345"/>
      <c r="Z244" s="345"/>
      <c r="AA244" s="345"/>
      <c r="AB244" s="345"/>
      <c r="AC244" s="345"/>
      <c r="AD244" s="345"/>
      <c r="AE244" s="345"/>
      <c r="AF244" s="345"/>
      <c r="AG244" s="345"/>
    </row>
    <row r="245" spans="1:21" ht="106.5" customHeight="1">
      <c r="A245" s="169"/>
      <c r="B245" s="190" t="s">
        <v>497</v>
      </c>
      <c r="C245" s="211" t="s">
        <v>89</v>
      </c>
      <c r="D245" s="178" t="s">
        <v>214</v>
      </c>
      <c r="E245" s="15" t="s">
        <v>76</v>
      </c>
      <c r="F245" s="25" t="s">
        <v>77</v>
      </c>
      <c r="G245" s="93">
        <v>2240</v>
      </c>
      <c r="H245" s="75">
        <v>20000</v>
      </c>
      <c r="I245" s="70">
        <v>20000</v>
      </c>
      <c r="J245" s="71"/>
      <c r="K245" s="47">
        <v>42570</v>
      </c>
      <c r="L245" s="454">
        <v>20000</v>
      </c>
      <c r="M245" s="112">
        <v>42572</v>
      </c>
      <c r="N245" s="112"/>
      <c r="O245" s="112"/>
      <c r="P245" s="58"/>
      <c r="Q245" s="236"/>
      <c r="R245" s="239"/>
      <c r="S245" s="239"/>
      <c r="T245" s="239"/>
      <c r="U245" s="239"/>
    </row>
    <row r="246" spans="1:21" ht="123" customHeight="1">
      <c r="A246" s="169"/>
      <c r="B246" s="190" t="s">
        <v>497</v>
      </c>
      <c r="C246" s="337" t="s">
        <v>675</v>
      </c>
      <c r="D246" s="178" t="s">
        <v>214</v>
      </c>
      <c r="E246" s="24" t="s">
        <v>134</v>
      </c>
      <c r="F246" s="25" t="s">
        <v>237</v>
      </c>
      <c r="G246" s="217" t="s">
        <v>430</v>
      </c>
      <c r="H246" s="75">
        <v>25000</v>
      </c>
      <c r="I246" s="70">
        <v>25000</v>
      </c>
      <c r="J246" s="71"/>
      <c r="K246" s="47">
        <v>42608</v>
      </c>
      <c r="L246" s="454">
        <v>25000</v>
      </c>
      <c r="M246" s="112">
        <v>42613</v>
      </c>
      <c r="N246" s="112"/>
      <c r="O246" s="112"/>
      <c r="P246" s="58"/>
      <c r="Q246" s="236"/>
      <c r="R246" s="239"/>
      <c r="S246" s="239"/>
      <c r="T246" s="239"/>
      <c r="U246" s="239"/>
    </row>
    <row r="247" spans="1:21" ht="127.5" customHeight="1">
      <c r="A247" s="169"/>
      <c r="B247" s="190" t="s">
        <v>497</v>
      </c>
      <c r="C247" s="170" t="s">
        <v>676</v>
      </c>
      <c r="D247" s="178" t="s">
        <v>214</v>
      </c>
      <c r="E247" s="24" t="s">
        <v>134</v>
      </c>
      <c r="F247" s="34" t="s">
        <v>135</v>
      </c>
      <c r="G247" s="93">
        <v>2230</v>
      </c>
      <c r="H247" s="75">
        <v>15000</v>
      </c>
      <c r="I247" s="70">
        <v>15000</v>
      </c>
      <c r="J247" s="71"/>
      <c r="K247" s="47">
        <v>42563</v>
      </c>
      <c r="L247" s="454">
        <v>15000</v>
      </c>
      <c r="M247" s="112">
        <v>42566</v>
      </c>
      <c r="N247" s="112"/>
      <c r="O247" s="112"/>
      <c r="P247" s="58"/>
      <c r="Q247" s="236"/>
      <c r="R247" s="239"/>
      <c r="S247" s="239"/>
      <c r="T247" s="239"/>
      <c r="U247" s="239"/>
    </row>
    <row r="248" spans="1:21" ht="138" customHeight="1">
      <c r="A248" s="169"/>
      <c r="B248" s="190" t="s">
        <v>497</v>
      </c>
      <c r="C248" s="170" t="s">
        <v>677</v>
      </c>
      <c r="D248" s="178" t="s">
        <v>214</v>
      </c>
      <c r="E248" s="15" t="s">
        <v>114</v>
      </c>
      <c r="F248" s="25" t="s">
        <v>122</v>
      </c>
      <c r="G248" s="92">
        <v>3110</v>
      </c>
      <c r="H248" s="75">
        <v>14000</v>
      </c>
      <c r="I248" s="70">
        <v>14000</v>
      </c>
      <c r="J248" s="71"/>
      <c r="K248" s="47">
        <v>42530</v>
      </c>
      <c r="L248" s="454">
        <v>14000</v>
      </c>
      <c r="M248" s="112">
        <v>42537</v>
      </c>
      <c r="N248" s="112"/>
      <c r="O248" s="112"/>
      <c r="P248" s="58"/>
      <c r="Q248" s="236"/>
      <c r="R248" s="239"/>
      <c r="S248" s="239"/>
      <c r="T248" s="239"/>
      <c r="U248" s="239"/>
    </row>
    <row r="249" spans="1:21" ht="141.75" customHeight="1">
      <c r="A249" s="169"/>
      <c r="B249" s="190" t="s">
        <v>497</v>
      </c>
      <c r="C249" s="170" t="s">
        <v>678</v>
      </c>
      <c r="D249" s="178" t="s">
        <v>214</v>
      </c>
      <c r="E249" s="15" t="s">
        <v>114</v>
      </c>
      <c r="F249" s="25" t="s">
        <v>116</v>
      </c>
      <c r="G249" s="92">
        <v>3110</v>
      </c>
      <c r="H249" s="75">
        <v>19000</v>
      </c>
      <c r="I249" s="70"/>
      <c r="J249" s="71">
        <v>19000</v>
      </c>
      <c r="K249" s="47">
        <v>42537</v>
      </c>
      <c r="L249" s="454">
        <v>19000</v>
      </c>
      <c r="M249" s="112">
        <v>42545</v>
      </c>
      <c r="N249" s="112"/>
      <c r="O249" s="112"/>
      <c r="P249" s="58"/>
      <c r="Q249" s="236"/>
      <c r="R249" s="239"/>
      <c r="S249" s="239"/>
      <c r="T249" s="239"/>
      <c r="U249" s="239"/>
    </row>
    <row r="250" spans="1:21" ht="163.5" customHeight="1">
      <c r="A250" s="169"/>
      <c r="B250" s="190" t="s">
        <v>497</v>
      </c>
      <c r="C250" s="170" t="s">
        <v>90</v>
      </c>
      <c r="D250" s="178" t="s">
        <v>214</v>
      </c>
      <c r="E250" s="15" t="s">
        <v>76</v>
      </c>
      <c r="F250" s="25" t="s">
        <v>78</v>
      </c>
      <c r="G250" s="93">
        <v>2210</v>
      </c>
      <c r="H250" s="75">
        <v>25000</v>
      </c>
      <c r="I250" s="70">
        <v>15000</v>
      </c>
      <c r="J250" s="71"/>
      <c r="K250" s="47">
        <v>42730</v>
      </c>
      <c r="L250" s="454">
        <v>15000</v>
      </c>
      <c r="M250" s="112">
        <v>42733</v>
      </c>
      <c r="N250" s="112"/>
      <c r="O250" s="112"/>
      <c r="P250" s="58"/>
      <c r="Q250" s="236"/>
      <c r="R250" s="239"/>
      <c r="S250" s="239"/>
      <c r="T250" s="239"/>
      <c r="U250" s="239"/>
    </row>
    <row r="251" spans="1:21" ht="89.25" customHeight="1">
      <c r="A251" s="169"/>
      <c r="B251" s="190" t="s">
        <v>497</v>
      </c>
      <c r="C251" s="170" t="s">
        <v>679</v>
      </c>
      <c r="D251" s="178" t="s">
        <v>214</v>
      </c>
      <c r="E251" s="24" t="s">
        <v>84</v>
      </c>
      <c r="F251" s="25" t="s">
        <v>87</v>
      </c>
      <c r="G251" s="92">
        <v>3110</v>
      </c>
      <c r="H251" s="75">
        <v>17000</v>
      </c>
      <c r="I251" s="70"/>
      <c r="J251" s="71">
        <v>17000</v>
      </c>
      <c r="K251" s="47">
        <v>42529</v>
      </c>
      <c r="L251" s="454">
        <v>17000</v>
      </c>
      <c r="M251" s="112">
        <v>42537</v>
      </c>
      <c r="N251" s="112"/>
      <c r="O251" s="112"/>
      <c r="P251" s="58"/>
      <c r="Q251" s="236"/>
      <c r="R251" s="239"/>
      <c r="S251" s="239"/>
      <c r="T251" s="239"/>
      <c r="U251" s="239"/>
    </row>
    <row r="252" spans="1:21" ht="56.25">
      <c r="A252" s="169"/>
      <c r="B252" s="190" t="s">
        <v>497</v>
      </c>
      <c r="C252" s="170" t="s">
        <v>123</v>
      </c>
      <c r="D252" s="178"/>
      <c r="E252" s="24" t="s">
        <v>84</v>
      </c>
      <c r="F252" s="25" t="s">
        <v>87</v>
      </c>
      <c r="G252" s="92">
        <v>2220</v>
      </c>
      <c r="H252" s="75">
        <v>3000</v>
      </c>
      <c r="I252" s="70">
        <f>2965.92+34.08</f>
        <v>3000</v>
      </c>
      <c r="J252" s="71"/>
      <c r="K252" s="79" t="s">
        <v>550</v>
      </c>
      <c r="L252" s="454">
        <v>3000</v>
      </c>
      <c r="M252" s="110" t="s">
        <v>605</v>
      </c>
      <c r="N252" s="110"/>
      <c r="O252" s="110"/>
      <c r="P252" s="58"/>
      <c r="Q252" s="236"/>
      <c r="R252" s="239"/>
      <c r="S252" s="239"/>
      <c r="T252" s="239"/>
      <c r="U252" s="239"/>
    </row>
    <row r="253" spans="1:21" ht="206.25">
      <c r="A253" s="169"/>
      <c r="B253" s="190" t="s">
        <v>497</v>
      </c>
      <c r="C253" s="170" t="s">
        <v>176</v>
      </c>
      <c r="D253" s="178" t="s">
        <v>214</v>
      </c>
      <c r="E253" s="15" t="s">
        <v>76</v>
      </c>
      <c r="F253" s="25" t="s">
        <v>77</v>
      </c>
      <c r="G253" s="92">
        <v>3110</v>
      </c>
      <c r="H253" s="75">
        <v>10000</v>
      </c>
      <c r="I253" s="70"/>
      <c r="J253" s="71">
        <v>8955.6</v>
      </c>
      <c r="K253" s="47">
        <v>42691</v>
      </c>
      <c r="L253" s="454">
        <v>8955.6</v>
      </c>
      <c r="M253" s="112">
        <v>42699</v>
      </c>
      <c r="N253" s="112"/>
      <c r="O253" s="112"/>
      <c r="P253" s="58"/>
      <c r="Q253" s="236"/>
      <c r="R253" s="239"/>
      <c r="S253" s="239"/>
      <c r="T253" s="239"/>
      <c r="U253" s="239"/>
    </row>
    <row r="254" spans="1:21" ht="105.75" customHeight="1">
      <c r="A254" s="169"/>
      <c r="B254" s="190" t="s">
        <v>497</v>
      </c>
      <c r="C254" s="170" t="s">
        <v>177</v>
      </c>
      <c r="D254" s="178" t="s">
        <v>214</v>
      </c>
      <c r="E254" s="15" t="s">
        <v>76</v>
      </c>
      <c r="F254" s="25" t="s">
        <v>77</v>
      </c>
      <c r="G254" s="92">
        <v>2210</v>
      </c>
      <c r="H254" s="75">
        <v>10000</v>
      </c>
      <c r="I254" s="70">
        <v>10000</v>
      </c>
      <c r="J254" s="71"/>
      <c r="K254" s="47">
        <v>42578</v>
      </c>
      <c r="L254" s="454">
        <v>10000</v>
      </c>
      <c r="M254" s="112">
        <v>42580</v>
      </c>
      <c r="N254" s="112"/>
      <c r="O254" s="112"/>
      <c r="P254" s="58"/>
      <c r="Q254" s="236"/>
      <c r="R254" s="239"/>
      <c r="S254" s="239"/>
      <c r="T254" s="239"/>
      <c r="U254" s="239"/>
    </row>
    <row r="255" spans="1:21" ht="114" customHeight="1">
      <c r="A255" s="169"/>
      <c r="B255" s="190" t="s">
        <v>497</v>
      </c>
      <c r="C255" s="170" t="s">
        <v>178</v>
      </c>
      <c r="D255" s="178" t="s">
        <v>214</v>
      </c>
      <c r="E255" s="24" t="s">
        <v>84</v>
      </c>
      <c r="F255" s="25" t="s">
        <v>85</v>
      </c>
      <c r="G255" s="92">
        <v>3110</v>
      </c>
      <c r="H255" s="75">
        <v>20000</v>
      </c>
      <c r="I255" s="70"/>
      <c r="J255" s="71">
        <v>20000</v>
      </c>
      <c r="K255" s="47">
        <v>42634</v>
      </c>
      <c r="L255" s="454">
        <v>20000</v>
      </c>
      <c r="M255" s="112">
        <v>42641</v>
      </c>
      <c r="N255" s="112"/>
      <c r="O255" s="112"/>
      <c r="P255" s="58"/>
      <c r="Q255" s="236"/>
      <c r="R255" s="239"/>
      <c r="S255" s="239"/>
      <c r="T255" s="239"/>
      <c r="U255" s="239"/>
    </row>
    <row r="256" spans="1:21" ht="129" customHeight="1">
      <c r="A256" s="169"/>
      <c r="B256" s="190" t="s">
        <v>497</v>
      </c>
      <c r="C256" s="170" t="s">
        <v>179</v>
      </c>
      <c r="D256" s="178" t="s">
        <v>214</v>
      </c>
      <c r="E256" s="24" t="s">
        <v>126</v>
      </c>
      <c r="F256" s="25" t="s">
        <v>218</v>
      </c>
      <c r="G256" s="92">
        <v>2210</v>
      </c>
      <c r="H256" s="75">
        <v>2000</v>
      </c>
      <c r="I256" s="70">
        <v>2000</v>
      </c>
      <c r="J256" s="71"/>
      <c r="K256" s="47">
        <v>42635</v>
      </c>
      <c r="L256" s="454">
        <v>2000</v>
      </c>
      <c r="M256" s="112" t="s">
        <v>364</v>
      </c>
      <c r="N256" s="112"/>
      <c r="O256" s="112"/>
      <c r="P256" s="58"/>
      <c r="Q256" s="236"/>
      <c r="R256" s="239"/>
      <c r="S256" s="239"/>
      <c r="T256" s="239"/>
      <c r="U256" s="239"/>
    </row>
    <row r="257" spans="1:21" ht="125.25" customHeight="1">
      <c r="A257" s="169"/>
      <c r="B257" s="190" t="s">
        <v>497</v>
      </c>
      <c r="C257" s="170" t="s">
        <v>179</v>
      </c>
      <c r="D257" s="178" t="s">
        <v>214</v>
      </c>
      <c r="E257" s="24" t="s">
        <v>126</v>
      </c>
      <c r="F257" s="25" t="s">
        <v>218</v>
      </c>
      <c r="G257" s="92">
        <v>2240</v>
      </c>
      <c r="H257" s="75">
        <v>8000</v>
      </c>
      <c r="I257" s="70">
        <v>8000</v>
      </c>
      <c r="J257" s="71"/>
      <c r="K257" s="47">
        <v>42629</v>
      </c>
      <c r="L257" s="454">
        <v>8000</v>
      </c>
      <c r="M257" s="112">
        <v>42635</v>
      </c>
      <c r="N257" s="112"/>
      <c r="O257" s="112"/>
      <c r="P257" s="58"/>
      <c r="Q257" s="236"/>
      <c r="R257" s="239"/>
      <c r="S257" s="239"/>
      <c r="T257" s="239"/>
      <c r="U257" s="239"/>
    </row>
    <row r="258" spans="1:21" ht="97.5" customHeight="1">
      <c r="A258" s="169"/>
      <c r="B258" s="190" t="s">
        <v>497</v>
      </c>
      <c r="C258" s="170" t="s">
        <v>120</v>
      </c>
      <c r="D258" s="178" t="s">
        <v>214</v>
      </c>
      <c r="E258" s="24" t="s">
        <v>134</v>
      </c>
      <c r="F258" s="34" t="s">
        <v>135</v>
      </c>
      <c r="G258" s="93">
        <v>2210</v>
      </c>
      <c r="H258" s="75">
        <v>12000</v>
      </c>
      <c r="I258" s="70">
        <v>12000</v>
      </c>
      <c r="J258" s="71"/>
      <c r="K258" s="115">
        <v>42542</v>
      </c>
      <c r="L258" s="454">
        <v>12000</v>
      </c>
      <c r="M258" s="152">
        <v>42545</v>
      </c>
      <c r="N258" s="152"/>
      <c r="O258" s="152"/>
      <c r="P258" s="58"/>
      <c r="Q258" s="236"/>
      <c r="R258" s="239"/>
      <c r="S258" s="239"/>
      <c r="T258" s="239"/>
      <c r="U258" s="239"/>
    </row>
    <row r="259" spans="1:33" s="16" customFormat="1" ht="29.25" customHeight="1">
      <c r="A259" s="160">
        <v>22</v>
      </c>
      <c r="B259" s="168" t="s">
        <v>497</v>
      </c>
      <c r="C259" s="161"/>
      <c r="D259" s="172" t="s">
        <v>214</v>
      </c>
      <c r="E259" s="42"/>
      <c r="F259" s="31"/>
      <c r="G259" s="94"/>
      <c r="H259" s="62">
        <f aca="true" t="shared" si="15" ref="H259:O259">SUM(H245:H258)</f>
        <v>200000</v>
      </c>
      <c r="I259" s="62">
        <f t="shared" si="15"/>
        <v>124000</v>
      </c>
      <c r="J259" s="62">
        <f t="shared" si="15"/>
        <v>64955.6</v>
      </c>
      <c r="K259" s="51"/>
      <c r="L259" s="61">
        <f t="shared" si="15"/>
        <v>188955.6</v>
      </c>
      <c r="M259" s="62"/>
      <c r="N259" s="62">
        <f t="shared" si="15"/>
        <v>0</v>
      </c>
      <c r="O259" s="62">
        <f t="shared" si="15"/>
        <v>0</v>
      </c>
      <c r="P259" s="58"/>
      <c r="Q259" s="344"/>
      <c r="R259" s="345"/>
      <c r="S259" s="345"/>
      <c r="T259" s="345"/>
      <c r="U259" s="345"/>
      <c r="V259" s="345"/>
      <c r="W259" s="345"/>
      <c r="X259" s="345"/>
      <c r="Y259" s="345"/>
      <c r="Z259" s="345"/>
      <c r="AA259" s="345"/>
      <c r="AB259" s="345"/>
      <c r="AC259" s="345"/>
      <c r="AD259" s="345"/>
      <c r="AE259" s="345"/>
      <c r="AF259" s="345"/>
      <c r="AG259" s="345"/>
    </row>
    <row r="260" spans="1:33" s="30" customFormat="1" ht="57.75" customHeight="1">
      <c r="A260" s="213"/>
      <c r="B260" s="211" t="s">
        <v>5</v>
      </c>
      <c r="C260" s="163" t="s">
        <v>18</v>
      </c>
      <c r="D260" s="203" t="s">
        <v>213</v>
      </c>
      <c r="E260" s="24" t="s">
        <v>76</v>
      </c>
      <c r="F260" s="39" t="s">
        <v>77</v>
      </c>
      <c r="G260" s="207">
        <v>2210</v>
      </c>
      <c r="H260" s="69">
        <v>12875</v>
      </c>
      <c r="I260" s="63">
        <v>12875</v>
      </c>
      <c r="J260" s="63"/>
      <c r="K260" s="53">
        <v>42586</v>
      </c>
      <c r="L260" s="454">
        <v>12875</v>
      </c>
      <c r="M260" s="109">
        <v>42590</v>
      </c>
      <c r="N260" s="109"/>
      <c r="O260" s="109"/>
      <c r="P260" s="58"/>
      <c r="Q260" s="346"/>
      <c r="R260" s="347"/>
      <c r="S260" s="347"/>
      <c r="T260" s="347"/>
      <c r="U260" s="347"/>
      <c r="V260" s="347"/>
      <c r="W260" s="347"/>
      <c r="X260" s="347"/>
      <c r="Y260" s="347"/>
      <c r="Z260" s="347"/>
      <c r="AA260" s="347"/>
      <c r="AB260" s="347"/>
      <c r="AC260" s="347"/>
      <c r="AD260" s="347"/>
      <c r="AE260" s="347"/>
      <c r="AF260" s="347"/>
      <c r="AG260" s="347"/>
    </row>
    <row r="261" spans="1:33" s="30" customFormat="1" ht="75">
      <c r="A261" s="213"/>
      <c r="B261" s="211" t="s">
        <v>5</v>
      </c>
      <c r="C261" s="163" t="s">
        <v>19</v>
      </c>
      <c r="D261" s="203" t="s">
        <v>213</v>
      </c>
      <c r="E261" s="24" t="s">
        <v>76</v>
      </c>
      <c r="F261" s="39" t="s">
        <v>77</v>
      </c>
      <c r="G261" s="207">
        <v>2210</v>
      </c>
      <c r="H261" s="69">
        <v>43125</v>
      </c>
      <c r="I261" s="63">
        <v>43125</v>
      </c>
      <c r="J261" s="63"/>
      <c r="K261" s="53">
        <v>42584</v>
      </c>
      <c r="L261" s="454">
        <v>43125</v>
      </c>
      <c r="M261" s="109">
        <v>42587</v>
      </c>
      <c r="N261" s="109"/>
      <c r="O261" s="109"/>
      <c r="P261" s="58"/>
      <c r="Q261" s="346"/>
      <c r="R261" s="347"/>
      <c r="S261" s="347"/>
      <c r="T261" s="347"/>
      <c r="U261" s="347"/>
      <c r="V261" s="347"/>
      <c r="W261" s="347"/>
      <c r="X261" s="347"/>
      <c r="Y261" s="347"/>
      <c r="Z261" s="347"/>
      <c r="AA261" s="347"/>
      <c r="AB261" s="347"/>
      <c r="AC261" s="347"/>
      <c r="AD261" s="347"/>
      <c r="AE261" s="347"/>
      <c r="AF261" s="347"/>
      <c r="AG261" s="347"/>
    </row>
    <row r="262" spans="1:33" s="30" customFormat="1" ht="75">
      <c r="A262" s="213"/>
      <c r="B262" s="211" t="s">
        <v>5</v>
      </c>
      <c r="C262" s="163" t="s">
        <v>12</v>
      </c>
      <c r="D262" s="203" t="s">
        <v>213</v>
      </c>
      <c r="E262" s="24" t="s">
        <v>76</v>
      </c>
      <c r="F262" s="39" t="s">
        <v>77</v>
      </c>
      <c r="G262" s="207">
        <v>2210</v>
      </c>
      <c r="H262" s="69">
        <v>44000</v>
      </c>
      <c r="I262" s="63">
        <f>41764.8+2160</f>
        <v>43924.8</v>
      </c>
      <c r="J262" s="63"/>
      <c r="K262" s="53">
        <v>42587</v>
      </c>
      <c r="L262" s="454">
        <v>43924.8</v>
      </c>
      <c r="M262" s="109">
        <v>42590</v>
      </c>
      <c r="N262" s="109"/>
      <c r="O262" s="109"/>
      <c r="P262" s="58"/>
      <c r="Q262" s="346"/>
      <c r="R262" s="347"/>
      <c r="S262" s="347"/>
      <c r="T262" s="347"/>
      <c r="U262" s="347"/>
      <c r="V262" s="347"/>
      <c r="W262" s="347"/>
      <c r="X262" s="347"/>
      <c r="Y262" s="347"/>
      <c r="Z262" s="347"/>
      <c r="AA262" s="347"/>
      <c r="AB262" s="347"/>
      <c r="AC262" s="347"/>
      <c r="AD262" s="347"/>
      <c r="AE262" s="347"/>
      <c r="AF262" s="347"/>
      <c r="AG262" s="347"/>
    </row>
    <row r="263" spans="1:33" s="30" customFormat="1" ht="56.25">
      <c r="A263" s="324"/>
      <c r="B263" s="325" t="s">
        <v>5</v>
      </c>
      <c r="C263" s="291" t="s">
        <v>31</v>
      </c>
      <c r="D263" s="203"/>
      <c r="E263" s="105" t="s">
        <v>114</v>
      </c>
      <c r="F263" s="199">
        <v>130110</v>
      </c>
      <c r="G263" s="207">
        <v>2240</v>
      </c>
      <c r="H263" s="69">
        <v>57000</v>
      </c>
      <c r="I263" s="63">
        <f>53583.05+3416.95</f>
        <v>57000</v>
      </c>
      <c r="J263" s="63"/>
      <c r="K263" s="81" t="s">
        <v>510</v>
      </c>
      <c r="L263" s="454">
        <v>57000</v>
      </c>
      <c r="M263" s="261" t="s">
        <v>508</v>
      </c>
      <c r="N263" s="261"/>
      <c r="O263" s="261"/>
      <c r="P263" s="58"/>
      <c r="Q263" s="346"/>
      <c r="R263" s="347"/>
      <c r="S263" s="347"/>
      <c r="T263" s="347"/>
      <c r="U263" s="347"/>
      <c r="V263" s="347"/>
      <c r="W263" s="347"/>
      <c r="X263" s="347"/>
      <c r="Y263" s="347"/>
      <c r="Z263" s="347"/>
      <c r="AA263" s="347"/>
      <c r="AB263" s="347"/>
      <c r="AC263" s="347"/>
      <c r="AD263" s="347"/>
      <c r="AE263" s="347"/>
      <c r="AF263" s="347"/>
      <c r="AG263" s="347"/>
    </row>
    <row r="264" spans="1:33" s="30" customFormat="1" ht="56.25">
      <c r="A264" s="324"/>
      <c r="B264" s="325" t="s">
        <v>5</v>
      </c>
      <c r="C264" s="291" t="s">
        <v>32</v>
      </c>
      <c r="D264" s="203"/>
      <c r="E264" s="105" t="s">
        <v>114</v>
      </c>
      <c r="F264" s="199">
        <v>130110</v>
      </c>
      <c r="G264" s="207">
        <v>3110</v>
      </c>
      <c r="H264" s="69">
        <v>43000</v>
      </c>
      <c r="I264" s="63"/>
      <c r="J264" s="63">
        <f>34616+8384</f>
        <v>43000</v>
      </c>
      <c r="K264" s="53" t="s">
        <v>537</v>
      </c>
      <c r="L264" s="454">
        <v>43000</v>
      </c>
      <c r="M264" s="261" t="s">
        <v>538</v>
      </c>
      <c r="N264" s="261"/>
      <c r="O264" s="261"/>
      <c r="P264" s="58"/>
      <c r="Q264" s="346"/>
      <c r="R264" s="347"/>
      <c r="S264" s="347"/>
      <c r="T264" s="347"/>
      <c r="U264" s="347"/>
      <c r="V264" s="347"/>
      <c r="W264" s="347"/>
      <c r="X264" s="347"/>
      <c r="Y264" s="347"/>
      <c r="Z264" s="347"/>
      <c r="AA264" s="347"/>
      <c r="AB264" s="347"/>
      <c r="AC264" s="347"/>
      <c r="AD264" s="347"/>
      <c r="AE264" s="347"/>
      <c r="AF264" s="347"/>
      <c r="AG264" s="347"/>
    </row>
    <row r="265" spans="1:33" s="16" customFormat="1" ht="44.25" customHeight="1">
      <c r="A265" s="160">
        <v>23</v>
      </c>
      <c r="B265" s="167" t="s">
        <v>5</v>
      </c>
      <c r="C265" s="161"/>
      <c r="D265" s="206" t="s">
        <v>213</v>
      </c>
      <c r="E265" s="42"/>
      <c r="F265" s="180"/>
      <c r="G265" s="181"/>
      <c r="H265" s="62">
        <f>SUM(H260:H264)</f>
        <v>200000</v>
      </c>
      <c r="I265" s="62">
        <f>SUM(I260:I264)</f>
        <v>156924.8</v>
      </c>
      <c r="J265" s="62">
        <f>SUM(J260:J264)</f>
        <v>43000</v>
      </c>
      <c r="K265" s="62"/>
      <c r="L265" s="61">
        <f>SUM(L260:L264)</f>
        <v>199924.8</v>
      </c>
      <c r="M265" s="62"/>
      <c r="N265" s="62">
        <f>SUM(N260:N264)</f>
        <v>0</v>
      </c>
      <c r="O265" s="62">
        <f>SUM(O260:O264)</f>
        <v>0</v>
      </c>
      <c r="P265" s="58"/>
      <c r="Q265" s="344"/>
      <c r="R265" s="345"/>
      <c r="S265" s="345"/>
      <c r="T265" s="345"/>
      <c r="U265" s="345"/>
      <c r="V265" s="345"/>
      <c r="W265" s="345"/>
      <c r="X265" s="345"/>
      <c r="Y265" s="345"/>
      <c r="Z265" s="345"/>
      <c r="AA265" s="345"/>
      <c r="AB265" s="345"/>
      <c r="AC265" s="345"/>
      <c r="AD265" s="345"/>
      <c r="AE265" s="345"/>
      <c r="AF265" s="345"/>
      <c r="AG265" s="345"/>
    </row>
    <row r="266" spans="1:33" s="30" customFormat="1" ht="75">
      <c r="A266" s="162"/>
      <c r="B266" s="190" t="s">
        <v>6</v>
      </c>
      <c r="C266" s="163" t="s">
        <v>181</v>
      </c>
      <c r="D266" s="203" t="s">
        <v>213</v>
      </c>
      <c r="E266" s="24" t="s">
        <v>134</v>
      </c>
      <c r="F266" s="34" t="s">
        <v>219</v>
      </c>
      <c r="G266" s="207">
        <v>2210</v>
      </c>
      <c r="H266" s="69">
        <v>3000</v>
      </c>
      <c r="I266" s="63">
        <v>3000</v>
      </c>
      <c r="J266" s="63"/>
      <c r="K266" s="53">
        <v>42573</v>
      </c>
      <c r="L266" s="454">
        <v>3000</v>
      </c>
      <c r="M266" s="115">
        <v>42578</v>
      </c>
      <c r="N266" s="115"/>
      <c r="O266" s="115"/>
      <c r="P266" s="58"/>
      <c r="Q266" s="346"/>
      <c r="R266" s="347"/>
      <c r="S266" s="347"/>
      <c r="T266" s="347"/>
      <c r="U266" s="347"/>
      <c r="V266" s="347"/>
      <c r="W266" s="347"/>
      <c r="X266" s="347"/>
      <c r="Y266" s="347"/>
      <c r="Z266" s="347"/>
      <c r="AA266" s="347"/>
      <c r="AB266" s="347"/>
      <c r="AC266" s="347"/>
      <c r="AD266" s="347"/>
      <c r="AE266" s="347"/>
      <c r="AF266" s="347"/>
      <c r="AG266" s="347"/>
    </row>
    <row r="267" spans="1:33" s="30" customFormat="1" ht="75">
      <c r="A267" s="162"/>
      <c r="B267" s="190" t="s">
        <v>6</v>
      </c>
      <c r="C267" s="163" t="s">
        <v>178</v>
      </c>
      <c r="D267" s="203" t="s">
        <v>213</v>
      </c>
      <c r="E267" s="196" t="s">
        <v>84</v>
      </c>
      <c r="F267" s="25" t="s">
        <v>85</v>
      </c>
      <c r="G267" s="207">
        <v>3110</v>
      </c>
      <c r="H267" s="69">
        <v>10000</v>
      </c>
      <c r="I267" s="63"/>
      <c r="J267" s="63">
        <v>10000</v>
      </c>
      <c r="K267" s="53">
        <v>42599</v>
      </c>
      <c r="L267" s="454">
        <v>10000</v>
      </c>
      <c r="M267" s="109">
        <v>42605</v>
      </c>
      <c r="N267" s="109"/>
      <c r="O267" s="109"/>
      <c r="P267" s="58"/>
      <c r="Q267" s="346"/>
      <c r="R267" s="347"/>
      <c r="S267" s="347"/>
      <c r="T267" s="347"/>
      <c r="U267" s="347"/>
      <c r="V267" s="347"/>
      <c r="W267" s="347"/>
      <c r="X267" s="347"/>
      <c r="Y267" s="347"/>
      <c r="Z267" s="347"/>
      <c r="AA267" s="347"/>
      <c r="AB267" s="347"/>
      <c r="AC267" s="347"/>
      <c r="AD267" s="347"/>
      <c r="AE267" s="347"/>
      <c r="AF267" s="347"/>
      <c r="AG267" s="347"/>
    </row>
    <row r="268" spans="1:33" s="30" customFormat="1" ht="75">
      <c r="A268" s="162"/>
      <c r="B268" s="190" t="s">
        <v>6</v>
      </c>
      <c r="C268" s="163" t="s">
        <v>190</v>
      </c>
      <c r="D268" s="203" t="s">
        <v>213</v>
      </c>
      <c r="E268" s="105" t="s">
        <v>114</v>
      </c>
      <c r="F268" s="199">
        <v>130114</v>
      </c>
      <c r="G268" s="207">
        <v>3110</v>
      </c>
      <c r="H268" s="69">
        <v>3000</v>
      </c>
      <c r="I268" s="63">
        <v>3000</v>
      </c>
      <c r="J268" s="63"/>
      <c r="K268" s="53">
        <v>42569</v>
      </c>
      <c r="L268" s="454">
        <v>3000</v>
      </c>
      <c r="M268" s="109">
        <v>42572</v>
      </c>
      <c r="N268" s="109"/>
      <c r="O268" s="109"/>
      <c r="P268" s="58"/>
      <c r="Q268" s="346"/>
      <c r="R268" s="347"/>
      <c r="S268" s="347"/>
      <c r="T268" s="347"/>
      <c r="U268" s="347"/>
      <c r="V268" s="347"/>
      <c r="W268" s="347"/>
      <c r="X268" s="347"/>
      <c r="Y268" s="347"/>
      <c r="Z268" s="347"/>
      <c r="AA268" s="347"/>
      <c r="AB268" s="347"/>
      <c r="AC268" s="347"/>
      <c r="AD268" s="347"/>
      <c r="AE268" s="347"/>
      <c r="AF268" s="347"/>
      <c r="AG268" s="347"/>
    </row>
    <row r="269" spans="1:33" s="30" customFormat="1" ht="75">
      <c r="A269" s="162"/>
      <c r="B269" s="193" t="s">
        <v>6</v>
      </c>
      <c r="C269" s="163" t="s">
        <v>379</v>
      </c>
      <c r="D269" s="203" t="s">
        <v>213</v>
      </c>
      <c r="E269" s="196" t="s">
        <v>76</v>
      </c>
      <c r="F269" s="39" t="s">
        <v>77</v>
      </c>
      <c r="G269" s="207">
        <v>3110</v>
      </c>
      <c r="H269" s="69">
        <v>10000</v>
      </c>
      <c r="I269" s="63"/>
      <c r="J269" s="63">
        <v>10000</v>
      </c>
      <c r="K269" s="53">
        <v>42676</v>
      </c>
      <c r="L269" s="454">
        <v>10000</v>
      </c>
      <c r="M269" s="109">
        <v>42683</v>
      </c>
      <c r="N269" s="109"/>
      <c r="O269" s="109"/>
      <c r="P269" s="58"/>
      <c r="Q269" s="346"/>
      <c r="R269" s="347"/>
      <c r="S269" s="347"/>
      <c r="T269" s="347"/>
      <c r="U269" s="347"/>
      <c r="V269" s="347"/>
      <c r="W269" s="347"/>
      <c r="X269" s="347"/>
      <c r="Y269" s="347"/>
      <c r="Z269" s="347"/>
      <c r="AA269" s="347"/>
      <c r="AB269" s="347"/>
      <c r="AC269" s="347"/>
      <c r="AD269" s="347"/>
      <c r="AE269" s="347"/>
      <c r="AF269" s="347"/>
      <c r="AG269" s="347"/>
    </row>
    <row r="270" spans="1:33" s="30" customFormat="1" ht="75">
      <c r="A270" s="162"/>
      <c r="B270" s="193" t="s">
        <v>6</v>
      </c>
      <c r="C270" s="163" t="s">
        <v>380</v>
      </c>
      <c r="D270" s="203" t="s">
        <v>213</v>
      </c>
      <c r="E270" s="196" t="s">
        <v>84</v>
      </c>
      <c r="F270" s="39" t="s">
        <v>85</v>
      </c>
      <c r="G270" s="207">
        <v>3110</v>
      </c>
      <c r="H270" s="69">
        <v>5000</v>
      </c>
      <c r="I270" s="63"/>
      <c r="J270" s="63">
        <v>5000</v>
      </c>
      <c r="K270" s="53">
        <v>42622</v>
      </c>
      <c r="L270" s="454">
        <v>5000</v>
      </c>
      <c r="M270" s="109">
        <v>42634</v>
      </c>
      <c r="N270" s="109"/>
      <c r="O270" s="109"/>
      <c r="P270" s="58"/>
      <c r="Q270" s="346"/>
      <c r="R270" s="347"/>
      <c r="S270" s="347"/>
      <c r="T270" s="347"/>
      <c r="U270" s="347"/>
      <c r="V270" s="347"/>
      <c r="W270" s="347"/>
      <c r="X270" s="347"/>
      <c r="Y270" s="347"/>
      <c r="Z270" s="347"/>
      <c r="AA270" s="347"/>
      <c r="AB270" s="347"/>
      <c r="AC270" s="347"/>
      <c r="AD270" s="347"/>
      <c r="AE270" s="347"/>
      <c r="AF270" s="347"/>
      <c r="AG270" s="347"/>
    </row>
    <row r="271" spans="1:33" s="30" customFormat="1" ht="75">
      <c r="A271" s="162"/>
      <c r="B271" s="193" t="s">
        <v>6</v>
      </c>
      <c r="C271" s="163" t="s">
        <v>381</v>
      </c>
      <c r="D271" s="203" t="s">
        <v>213</v>
      </c>
      <c r="E271" s="196" t="s">
        <v>76</v>
      </c>
      <c r="F271" s="39" t="s">
        <v>77</v>
      </c>
      <c r="G271" s="207">
        <v>2210</v>
      </c>
      <c r="H271" s="69">
        <v>10000</v>
      </c>
      <c r="I271" s="63">
        <v>10000</v>
      </c>
      <c r="J271" s="63"/>
      <c r="K271" s="53">
        <v>42633</v>
      </c>
      <c r="L271" s="454">
        <v>10000</v>
      </c>
      <c r="M271" s="109">
        <v>42639</v>
      </c>
      <c r="N271" s="109"/>
      <c r="O271" s="109"/>
      <c r="P271" s="58"/>
      <c r="Q271" s="346"/>
      <c r="R271" s="347"/>
      <c r="S271" s="347"/>
      <c r="T271" s="347"/>
      <c r="U271" s="347"/>
      <c r="V271" s="347"/>
      <c r="W271" s="347"/>
      <c r="X271" s="347"/>
      <c r="Y271" s="347"/>
      <c r="Z271" s="347"/>
      <c r="AA271" s="347"/>
      <c r="AB271" s="347"/>
      <c r="AC271" s="347"/>
      <c r="AD271" s="347"/>
      <c r="AE271" s="347"/>
      <c r="AF271" s="347"/>
      <c r="AG271" s="347"/>
    </row>
    <row r="272" spans="1:33" s="30" customFormat="1" ht="75">
      <c r="A272" s="162"/>
      <c r="B272" s="193" t="s">
        <v>6</v>
      </c>
      <c r="C272" s="163" t="s">
        <v>382</v>
      </c>
      <c r="D272" s="203" t="s">
        <v>213</v>
      </c>
      <c r="E272" s="196" t="s">
        <v>84</v>
      </c>
      <c r="F272" s="39" t="s">
        <v>85</v>
      </c>
      <c r="G272" s="207">
        <v>2210</v>
      </c>
      <c r="H272" s="69">
        <v>10000</v>
      </c>
      <c r="I272" s="63">
        <v>10000</v>
      </c>
      <c r="J272" s="63"/>
      <c r="K272" s="53">
        <v>42587</v>
      </c>
      <c r="L272" s="454">
        <v>10000</v>
      </c>
      <c r="M272" s="109">
        <v>42593</v>
      </c>
      <c r="N272" s="109"/>
      <c r="O272" s="109"/>
      <c r="P272" s="58"/>
      <c r="Q272" s="346"/>
      <c r="R272" s="347"/>
      <c r="S272" s="347"/>
      <c r="T272" s="347"/>
      <c r="U272" s="347"/>
      <c r="V272" s="347"/>
      <c r="W272" s="347"/>
      <c r="X272" s="347"/>
      <c r="Y272" s="347"/>
      <c r="Z272" s="347"/>
      <c r="AA272" s="347"/>
      <c r="AB272" s="347"/>
      <c r="AC272" s="347"/>
      <c r="AD272" s="347"/>
      <c r="AE272" s="347"/>
      <c r="AF272" s="347"/>
      <c r="AG272" s="347"/>
    </row>
    <row r="273" spans="1:33" s="30" customFormat="1" ht="75">
      <c r="A273" s="162"/>
      <c r="B273" s="193" t="s">
        <v>6</v>
      </c>
      <c r="C273" s="226" t="s">
        <v>383</v>
      </c>
      <c r="D273" s="203" t="s">
        <v>213</v>
      </c>
      <c r="E273" s="105" t="s">
        <v>114</v>
      </c>
      <c r="F273" s="199">
        <v>130107</v>
      </c>
      <c r="G273" s="207">
        <v>2240</v>
      </c>
      <c r="H273" s="69">
        <v>5000</v>
      </c>
      <c r="I273" s="63">
        <v>5000</v>
      </c>
      <c r="J273" s="63"/>
      <c r="K273" s="53">
        <v>42622</v>
      </c>
      <c r="L273" s="454">
        <v>5000</v>
      </c>
      <c r="M273" s="109">
        <v>42626</v>
      </c>
      <c r="N273" s="109"/>
      <c r="O273" s="109"/>
      <c r="P273" s="58"/>
      <c r="Q273" s="346"/>
      <c r="R273" s="347"/>
      <c r="S273" s="347"/>
      <c r="T273" s="347"/>
      <c r="U273" s="347"/>
      <c r="V273" s="347"/>
      <c r="W273" s="347"/>
      <c r="X273" s="347"/>
      <c r="Y273" s="347"/>
      <c r="Z273" s="347"/>
      <c r="AA273" s="347"/>
      <c r="AB273" s="347"/>
      <c r="AC273" s="347"/>
      <c r="AD273" s="347"/>
      <c r="AE273" s="347"/>
      <c r="AF273" s="347"/>
      <c r="AG273" s="347"/>
    </row>
    <row r="274" spans="1:33" s="30" customFormat="1" ht="75">
      <c r="A274" s="277"/>
      <c r="B274" s="278" t="s">
        <v>6</v>
      </c>
      <c r="C274" s="163" t="s">
        <v>384</v>
      </c>
      <c r="D274" s="203" t="s">
        <v>213</v>
      </c>
      <c r="E274" s="196" t="s">
        <v>76</v>
      </c>
      <c r="F274" s="39" t="s">
        <v>77</v>
      </c>
      <c r="G274" s="207">
        <v>3110</v>
      </c>
      <c r="H274" s="69">
        <v>5000</v>
      </c>
      <c r="I274" s="63"/>
      <c r="J274" s="63">
        <v>5000</v>
      </c>
      <c r="K274" s="53">
        <v>42607</v>
      </c>
      <c r="L274" s="454">
        <v>5000</v>
      </c>
      <c r="M274" s="115">
        <v>42613</v>
      </c>
      <c r="N274" s="115"/>
      <c r="O274" s="115"/>
      <c r="P274" s="58"/>
      <c r="Q274" s="346"/>
      <c r="R274" s="347"/>
      <c r="S274" s="347"/>
      <c r="T274" s="347"/>
      <c r="U274" s="347"/>
      <c r="V274" s="347"/>
      <c r="W274" s="347"/>
      <c r="X274" s="347"/>
      <c r="Y274" s="347"/>
      <c r="Z274" s="347"/>
      <c r="AA274" s="347"/>
      <c r="AB274" s="347"/>
      <c r="AC274" s="347"/>
      <c r="AD274" s="347"/>
      <c r="AE274" s="347"/>
      <c r="AF274" s="347"/>
      <c r="AG274" s="347"/>
    </row>
    <row r="275" spans="1:33" s="30" customFormat="1" ht="75">
      <c r="A275" s="162"/>
      <c r="B275" s="193" t="s">
        <v>6</v>
      </c>
      <c r="C275" s="163" t="s">
        <v>385</v>
      </c>
      <c r="D275" s="203" t="s">
        <v>213</v>
      </c>
      <c r="E275" s="196" t="s">
        <v>76</v>
      </c>
      <c r="F275" s="39" t="s">
        <v>77</v>
      </c>
      <c r="G275" s="207">
        <v>2240</v>
      </c>
      <c r="H275" s="69">
        <v>5000</v>
      </c>
      <c r="I275" s="63">
        <v>5000</v>
      </c>
      <c r="J275" s="63"/>
      <c r="K275" s="53">
        <v>42592</v>
      </c>
      <c r="L275" s="454">
        <v>5000</v>
      </c>
      <c r="M275" s="115">
        <v>42597</v>
      </c>
      <c r="N275" s="115"/>
      <c r="O275" s="115"/>
      <c r="P275" s="58"/>
      <c r="Q275" s="346"/>
      <c r="R275" s="347"/>
      <c r="S275" s="347"/>
      <c r="T275" s="347"/>
      <c r="U275" s="347"/>
      <c r="V275" s="347"/>
      <c r="W275" s="347"/>
      <c r="X275" s="347"/>
      <c r="Y275" s="347"/>
      <c r="Z275" s="347"/>
      <c r="AA275" s="347"/>
      <c r="AB275" s="347"/>
      <c r="AC275" s="347"/>
      <c r="AD275" s="347"/>
      <c r="AE275" s="347"/>
      <c r="AF275" s="347"/>
      <c r="AG275" s="347"/>
    </row>
    <row r="276" spans="1:33" s="30" customFormat="1" ht="75">
      <c r="A276" s="162"/>
      <c r="B276" s="193" t="s">
        <v>6</v>
      </c>
      <c r="C276" s="163" t="s">
        <v>386</v>
      </c>
      <c r="D276" s="203" t="s">
        <v>213</v>
      </c>
      <c r="E276" s="24" t="s">
        <v>84</v>
      </c>
      <c r="F276" s="39" t="s">
        <v>26</v>
      </c>
      <c r="G276" s="207">
        <v>2210</v>
      </c>
      <c r="H276" s="69">
        <v>5000</v>
      </c>
      <c r="I276" s="63">
        <v>5000</v>
      </c>
      <c r="J276" s="63"/>
      <c r="K276" s="53">
        <v>42640</v>
      </c>
      <c r="L276" s="454">
        <v>5000</v>
      </c>
      <c r="M276" s="109">
        <v>42642</v>
      </c>
      <c r="N276" s="109"/>
      <c r="O276" s="109"/>
      <c r="P276" s="58"/>
      <c r="Q276" s="346"/>
      <c r="R276" s="347"/>
      <c r="S276" s="347"/>
      <c r="T276" s="347"/>
      <c r="U276" s="347"/>
      <c r="V276" s="347"/>
      <c r="W276" s="347"/>
      <c r="X276" s="347"/>
      <c r="Y276" s="347"/>
      <c r="Z276" s="347"/>
      <c r="AA276" s="347"/>
      <c r="AB276" s="347"/>
      <c r="AC276" s="347"/>
      <c r="AD276" s="347"/>
      <c r="AE276" s="347"/>
      <c r="AF276" s="347"/>
      <c r="AG276" s="347"/>
    </row>
    <row r="277" spans="1:33" s="30" customFormat="1" ht="75">
      <c r="A277" s="162"/>
      <c r="B277" s="193" t="s">
        <v>6</v>
      </c>
      <c r="C277" s="163" t="s">
        <v>387</v>
      </c>
      <c r="D277" s="203" t="s">
        <v>213</v>
      </c>
      <c r="E277" s="196" t="s">
        <v>76</v>
      </c>
      <c r="F277" s="39" t="s">
        <v>78</v>
      </c>
      <c r="G277" s="207">
        <v>2210</v>
      </c>
      <c r="H277" s="69">
        <v>5000</v>
      </c>
      <c r="I277" s="63">
        <v>4996</v>
      </c>
      <c r="J277" s="63"/>
      <c r="K277" s="53">
        <v>42599</v>
      </c>
      <c r="L277" s="454">
        <v>4996</v>
      </c>
      <c r="M277" s="109">
        <v>42604</v>
      </c>
      <c r="N277" s="109"/>
      <c r="O277" s="109"/>
      <c r="P277" s="58"/>
      <c r="Q277" s="346"/>
      <c r="R277" s="347"/>
      <c r="S277" s="347"/>
      <c r="T277" s="347"/>
      <c r="U277" s="347"/>
      <c r="V277" s="347"/>
      <c r="W277" s="347"/>
      <c r="X277" s="347"/>
      <c r="Y277" s="347"/>
      <c r="Z277" s="347"/>
      <c r="AA277" s="347"/>
      <c r="AB277" s="347"/>
      <c r="AC277" s="347"/>
      <c r="AD277" s="347"/>
      <c r="AE277" s="347"/>
      <c r="AF277" s="347"/>
      <c r="AG277" s="347"/>
    </row>
    <row r="278" spans="1:33" s="30" customFormat="1" ht="75">
      <c r="A278" s="162"/>
      <c r="B278" s="193" t="s">
        <v>6</v>
      </c>
      <c r="C278" s="163" t="s">
        <v>680</v>
      </c>
      <c r="D278" s="203" t="s">
        <v>213</v>
      </c>
      <c r="E278" s="105" t="s">
        <v>300</v>
      </c>
      <c r="F278" s="199">
        <v>130110</v>
      </c>
      <c r="G278" s="207">
        <v>2210</v>
      </c>
      <c r="H278" s="69">
        <v>5000</v>
      </c>
      <c r="I278" s="63">
        <v>4953</v>
      </c>
      <c r="J278" s="63"/>
      <c r="K278" s="53">
        <v>42604</v>
      </c>
      <c r="L278" s="454">
        <v>4953</v>
      </c>
      <c r="M278" s="109">
        <v>42608</v>
      </c>
      <c r="N278" s="109"/>
      <c r="O278" s="109"/>
      <c r="P278" s="58"/>
      <c r="Q278" s="346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7"/>
      <c r="AC278" s="347"/>
      <c r="AD278" s="347"/>
      <c r="AE278" s="347"/>
      <c r="AF278" s="347"/>
      <c r="AG278" s="347"/>
    </row>
    <row r="279" spans="1:33" s="30" customFormat="1" ht="75">
      <c r="A279" s="162"/>
      <c r="B279" s="193" t="s">
        <v>6</v>
      </c>
      <c r="C279" s="163" t="s">
        <v>388</v>
      </c>
      <c r="D279" s="203" t="s">
        <v>213</v>
      </c>
      <c r="E279" s="196" t="s">
        <v>76</v>
      </c>
      <c r="F279" s="39" t="s">
        <v>77</v>
      </c>
      <c r="G279" s="207">
        <v>2210</v>
      </c>
      <c r="H279" s="69">
        <v>5000</v>
      </c>
      <c r="I279" s="63">
        <v>5000</v>
      </c>
      <c r="J279" s="63"/>
      <c r="K279" s="53">
        <v>42611</v>
      </c>
      <c r="L279" s="454">
        <v>5000</v>
      </c>
      <c r="M279" s="109">
        <v>42613</v>
      </c>
      <c r="N279" s="109"/>
      <c r="O279" s="109"/>
      <c r="P279" s="58"/>
      <c r="Q279" s="346"/>
      <c r="R279" s="347"/>
      <c r="S279" s="347"/>
      <c r="T279" s="347"/>
      <c r="U279" s="347"/>
      <c r="V279" s="347"/>
      <c r="W279" s="347"/>
      <c r="X279" s="347"/>
      <c r="Y279" s="347"/>
      <c r="Z279" s="347"/>
      <c r="AA279" s="347"/>
      <c r="AB279" s="347"/>
      <c r="AC279" s="347"/>
      <c r="AD279" s="347"/>
      <c r="AE279" s="347"/>
      <c r="AF279" s="347"/>
      <c r="AG279" s="347"/>
    </row>
    <row r="280" spans="1:33" s="30" customFormat="1" ht="75">
      <c r="A280" s="162"/>
      <c r="B280" s="193" t="s">
        <v>6</v>
      </c>
      <c r="C280" s="163" t="s">
        <v>390</v>
      </c>
      <c r="D280" s="203" t="s">
        <v>213</v>
      </c>
      <c r="E280" s="196" t="s">
        <v>76</v>
      </c>
      <c r="F280" s="39" t="s">
        <v>77</v>
      </c>
      <c r="G280" s="207">
        <v>2210</v>
      </c>
      <c r="H280" s="69">
        <v>10000</v>
      </c>
      <c r="I280" s="63">
        <v>9966</v>
      </c>
      <c r="J280" s="63"/>
      <c r="K280" s="53"/>
      <c r="L280" s="454">
        <v>9966</v>
      </c>
      <c r="M280" s="109">
        <v>42611</v>
      </c>
      <c r="N280" s="109"/>
      <c r="O280" s="109"/>
      <c r="P280" s="58"/>
      <c r="Q280" s="346"/>
      <c r="R280" s="347"/>
      <c r="S280" s="347"/>
      <c r="T280" s="347"/>
      <c r="U280" s="347"/>
      <c r="V280" s="347"/>
      <c r="W280" s="347"/>
      <c r="X280" s="347"/>
      <c r="Y280" s="347"/>
      <c r="Z280" s="347"/>
      <c r="AA280" s="347"/>
      <c r="AB280" s="347"/>
      <c r="AC280" s="347"/>
      <c r="AD280" s="347"/>
      <c r="AE280" s="347"/>
      <c r="AF280" s="347"/>
      <c r="AG280" s="347"/>
    </row>
    <row r="281" spans="1:33" s="30" customFormat="1" ht="75">
      <c r="A281" s="162"/>
      <c r="B281" s="193" t="s">
        <v>6</v>
      </c>
      <c r="C281" s="163" t="s">
        <v>389</v>
      </c>
      <c r="D281" s="203" t="s">
        <v>213</v>
      </c>
      <c r="E281" s="196" t="s">
        <v>76</v>
      </c>
      <c r="F281" s="39" t="s">
        <v>78</v>
      </c>
      <c r="G281" s="207">
        <v>2210</v>
      </c>
      <c r="H281" s="69">
        <v>5000</v>
      </c>
      <c r="I281" s="63">
        <f>585+4415</f>
        <v>5000</v>
      </c>
      <c r="J281" s="63"/>
      <c r="K281" s="53"/>
      <c r="L281" s="454">
        <v>5000</v>
      </c>
      <c r="M281" s="109">
        <v>42599</v>
      </c>
      <c r="N281" s="109"/>
      <c r="O281" s="109"/>
      <c r="P281" s="58"/>
      <c r="Q281" s="346"/>
      <c r="R281" s="347"/>
      <c r="S281" s="347"/>
      <c r="T281" s="347"/>
      <c r="U281" s="347"/>
      <c r="V281" s="347"/>
      <c r="W281" s="347"/>
      <c r="X281" s="347"/>
      <c r="Y281" s="347"/>
      <c r="Z281" s="347"/>
      <c r="AA281" s="347"/>
      <c r="AB281" s="347"/>
      <c r="AC281" s="347"/>
      <c r="AD281" s="347"/>
      <c r="AE281" s="347"/>
      <c r="AF281" s="347"/>
      <c r="AG281" s="347"/>
    </row>
    <row r="282" spans="1:33" s="30" customFormat="1" ht="75">
      <c r="A282" s="162"/>
      <c r="B282" s="193" t="s">
        <v>6</v>
      </c>
      <c r="C282" s="163" t="s">
        <v>391</v>
      </c>
      <c r="D282" s="203" t="s">
        <v>213</v>
      </c>
      <c r="E282" s="196" t="s">
        <v>76</v>
      </c>
      <c r="F282" s="39" t="s">
        <v>78</v>
      </c>
      <c r="G282" s="207">
        <v>2210</v>
      </c>
      <c r="H282" s="69">
        <v>5000</v>
      </c>
      <c r="I282" s="63">
        <f>805+4195</f>
        <v>5000</v>
      </c>
      <c r="J282" s="63"/>
      <c r="K282" s="81" t="s">
        <v>512</v>
      </c>
      <c r="L282" s="454">
        <v>5000</v>
      </c>
      <c r="M282" s="109">
        <v>42682</v>
      </c>
      <c r="N282" s="109"/>
      <c r="O282" s="109"/>
      <c r="P282" s="58"/>
      <c r="Q282" s="346"/>
      <c r="R282" s="347"/>
      <c r="S282" s="347"/>
      <c r="T282" s="347"/>
      <c r="U282" s="347"/>
      <c r="V282" s="347"/>
      <c r="W282" s="347"/>
      <c r="X282" s="347"/>
      <c r="Y282" s="347"/>
      <c r="Z282" s="347"/>
      <c r="AA282" s="347"/>
      <c r="AB282" s="347"/>
      <c r="AC282" s="347"/>
      <c r="AD282" s="347"/>
      <c r="AE282" s="347"/>
      <c r="AF282" s="347"/>
      <c r="AG282" s="347"/>
    </row>
    <row r="283" spans="1:33" s="30" customFormat="1" ht="75">
      <c r="A283" s="162"/>
      <c r="B283" s="193" t="s">
        <v>6</v>
      </c>
      <c r="C283" s="163" t="s">
        <v>681</v>
      </c>
      <c r="D283" s="203" t="s">
        <v>213</v>
      </c>
      <c r="E283" s="24" t="s">
        <v>134</v>
      </c>
      <c r="F283" s="39" t="s">
        <v>237</v>
      </c>
      <c r="G283" s="207">
        <v>2210</v>
      </c>
      <c r="H283" s="69">
        <v>10000</v>
      </c>
      <c r="I283" s="63">
        <v>10000</v>
      </c>
      <c r="J283" s="63"/>
      <c r="K283" s="53">
        <v>42668</v>
      </c>
      <c r="L283" s="454">
        <v>10000</v>
      </c>
      <c r="M283" s="109">
        <v>42670</v>
      </c>
      <c r="N283" s="109"/>
      <c r="O283" s="109"/>
      <c r="P283" s="58"/>
      <c r="Q283" s="346"/>
      <c r="R283" s="347"/>
      <c r="S283" s="347"/>
      <c r="T283" s="347"/>
      <c r="U283" s="347"/>
      <c r="V283" s="347"/>
      <c r="W283" s="347"/>
      <c r="X283" s="347"/>
      <c r="Y283" s="347"/>
      <c r="Z283" s="347"/>
      <c r="AA283" s="347"/>
      <c r="AB283" s="347"/>
      <c r="AC283" s="347"/>
      <c r="AD283" s="347"/>
      <c r="AE283" s="347"/>
      <c r="AF283" s="347"/>
      <c r="AG283" s="347"/>
    </row>
    <row r="284" spans="1:33" s="30" customFormat="1" ht="75">
      <c r="A284" s="162"/>
      <c r="B284" s="193" t="s">
        <v>6</v>
      </c>
      <c r="C284" s="163" t="s">
        <v>392</v>
      </c>
      <c r="D284" s="203" t="s">
        <v>213</v>
      </c>
      <c r="E284" s="24" t="s">
        <v>84</v>
      </c>
      <c r="F284" s="34" t="s">
        <v>26</v>
      </c>
      <c r="G284" s="99">
        <v>2210</v>
      </c>
      <c r="H284" s="69">
        <v>5000</v>
      </c>
      <c r="I284" s="63">
        <v>5000</v>
      </c>
      <c r="J284" s="63"/>
      <c r="K284" s="53">
        <v>42585</v>
      </c>
      <c r="L284" s="454">
        <v>5000</v>
      </c>
      <c r="M284" s="109">
        <v>42590</v>
      </c>
      <c r="N284" s="109"/>
      <c r="O284" s="109"/>
      <c r="P284" s="58"/>
      <c r="Q284" s="346"/>
      <c r="R284" s="347"/>
      <c r="S284" s="347"/>
      <c r="T284" s="347"/>
      <c r="U284" s="347"/>
      <c r="V284" s="347"/>
      <c r="W284" s="347"/>
      <c r="X284" s="347"/>
      <c r="Y284" s="347"/>
      <c r="Z284" s="347"/>
      <c r="AA284" s="347"/>
      <c r="AB284" s="347"/>
      <c r="AC284" s="347"/>
      <c r="AD284" s="347"/>
      <c r="AE284" s="347"/>
      <c r="AF284" s="347"/>
      <c r="AG284" s="347"/>
    </row>
    <row r="285" spans="1:33" s="30" customFormat="1" ht="75">
      <c r="A285" s="162"/>
      <c r="B285" s="193" t="s">
        <v>6</v>
      </c>
      <c r="C285" s="163" t="s">
        <v>682</v>
      </c>
      <c r="D285" s="203" t="s">
        <v>213</v>
      </c>
      <c r="E285" s="196" t="s">
        <v>76</v>
      </c>
      <c r="F285" s="39" t="s">
        <v>79</v>
      </c>
      <c r="G285" s="207">
        <v>2210</v>
      </c>
      <c r="H285" s="69">
        <v>10000</v>
      </c>
      <c r="I285" s="63">
        <v>9999.2</v>
      </c>
      <c r="J285" s="63"/>
      <c r="K285" s="53">
        <v>42600</v>
      </c>
      <c r="L285" s="454">
        <v>9999.2</v>
      </c>
      <c r="M285" s="109">
        <v>42604</v>
      </c>
      <c r="N285" s="109"/>
      <c r="O285" s="109"/>
      <c r="P285" s="58"/>
      <c r="Q285" s="346"/>
      <c r="R285" s="347"/>
      <c r="S285" s="347"/>
      <c r="T285" s="347"/>
      <c r="U285" s="347"/>
      <c r="V285" s="347"/>
      <c r="W285" s="347"/>
      <c r="X285" s="347"/>
      <c r="Y285" s="347"/>
      <c r="Z285" s="347"/>
      <c r="AA285" s="347"/>
      <c r="AB285" s="347"/>
      <c r="AC285" s="347"/>
      <c r="AD285" s="347"/>
      <c r="AE285" s="347"/>
      <c r="AF285" s="347"/>
      <c r="AG285" s="347"/>
    </row>
    <row r="286" spans="1:33" s="30" customFormat="1" ht="75">
      <c r="A286" s="162"/>
      <c r="B286" s="193" t="s">
        <v>6</v>
      </c>
      <c r="C286" s="163" t="s">
        <v>101</v>
      </c>
      <c r="D286" s="203" t="s">
        <v>213</v>
      </c>
      <c r="E286" s="196" t="s">
        <v>76</v>
      </c>
      <c r="F286" s="39" t="s">
        <v>78</v>
      </c>
      <c r="G286" s="207">
        <v>2240</v>
      </c>
      <c r="H286" s="69">
        <v>5000</v>
      </c>
      <c r="I286" s="63">
        <v>5000</v>
      </c>
      <c r="J286" s="63"/>
      <c r="K286" s="53">
        <v>42607</v>
      </c>
      <c r="L286" s="454">
        <v>5000</v>
      </c>
      <c r="M286" s="109">
        <v>42611</v>
      </c>
      <c r="N286" s="109"/>
      <c r="O286" s="109"/>
      <c r="P286" s="58"/>
      <c r="Q286" s="346"/>
      <c r="R286" s="347"/>
      <c r="S286" s="347"/>
      <c r="T286" s="347"/>
      <c r="U286" s="347"/>
      <c r="V286" s="347"/>
      <c r="W286" s="347"/>
      <c r="X286" s="347"/>
      <c r="Y286" s="347"/>
      <c r="Z286" s="347"/>
      <c r="AA286" s="347"/>
      <c r="AB286" s="347"/>
      <c r="AC286" s="347"/>
      <c r="AD286" s="347"/>
      <c r="AE286" s="347"/>
      <c r="AF286" s="347"/>
      <c r="AG286" s="347"/>
    </row>
    <row r="287" spans="1:33" s="30" customFormat="1" ht="75">
      <c r="A287" s="162"/>
      <c r="B287" s="193" t="s">
        <v>6</v>
      </c>
      <c r="C287" s="163" t="s">
        <v>683</v>
      </c>
      <c r="D287" s="203" t="s">
        <v>213</v>
      </c>
      <c r="E287" s="196" t="s">
        <v>76</v>
      </c>
      <c r="F287" s="39" t="s">
        <v>78</v>
      </c>
      <c r="G287" s="207">
        <v>2210</v>
      </c>
      <c r="H287" s="69">
        <v>5000</v>
      </c>
      <c r="I287" s="63">
        <v>5000</v>
      </c>
      <c r="J287" s="63"/>
      <c r="K287" s="53">
        <v>42611</v>
      </c>
      <c r="L287" s="454">
        <v>5000</v>
      </c>
      <c r="M287" s="109">
        <v>42613</v>
      </c>
      <c r="N287" s="109"/>
      <c r="O287" s="109"/>
      <c r="P287" s="58"/>
      <c r="Q287" s="346"/>
      <c r="R287" s="347"/>
      <c r="S287" s="347"/>
      <c r="T287" s="347"/>
      <c r="U287" s="347"/>
      <c r="V287" s="347"/>
      <c r="W287" s="347"/>
      <c r="X287" s="347"/>
      <c r="Y287" s="347"/>
      <c r="Z287" s="347"/>
      <c r="AA287" s="347"/>
      <c r="AB287" s="347"/>
      <c r="AC287" s="347"/>
      <c r="AD287" s="347"/>
      <c r="AE287" s="347"/>
      <c r="AF287" s="347"/>
      <c r="AG287" s="347"/>
    </row>
    <row r="288" spans="1:33" s="30" customFormat="1" ht="75">
      <c r="A288" s="162"/>
      <c r="B288" s="193" t="s">
        <v>6</v>
      </c>
      <c r="C288" s="163" t="s">
        <v>393</v>
      </c>
      <c r="D288" s="203" t="s">
        <v>213</v>
      </c>
      <c r="E288" s="196" t="s">
        <v>76</v>
      </c>
      <c r="F288" s="39" t="s">
        <v>77</v>
      </c>
      <c r="G288" s="207">
        <v>2210</v>
      </c>
      <c r="H288" s="69">
        <v>5000</v>
      </c>
      <c r="I288" s="63">
        <v>5000</v>
      </c>
      <c r="J288" s="63"/>
      <c r="K288" s="53">
        <v>42649</v>
      </c>
      <c r="L288" s="454">
        <v>5000</v>
      </c>
      <c r="M288" s="109">
        <v>42655</v>
      </c>
      <c r="N288" s="109"/>
      <c r="O288" s="109"/>
      <c r="P288" s="58"/>
      <c r="Q288" s="346"/>
      <c r="R288" s="347"/>
      <c r="S288" s="347"/>
      <c r="T288" s="347"/>
      <c r="U288" s="347"/>
      <c r="V288" s="347"/>
      <c r="W288" s="347"/>
      <c r="X288" s="347"/>
      <c r="Y288" s="347"/>
      <c r="Z288" s="347"/>
      <c r="AA288" s="347"/>
      <c r="AB288" s="347"/>
      <c r="AC288" s="347"/>
      <c r="AD288" s="347"/>
      <c r="AE288" s="347"/>
      <c r="AF288" s="347"/>
      <c r="AG288" s="347"/>
    </row>
    <row r="289" spans="1:33" s="30" customFormat="1" ht="75">
      <c r="A289" s="162"/>
      <c r="B289" s="193" t="s">
        <v>6</v>
      </c>
      <c r="C289" s="163" t="s">
        <v>394</v>
      </c>
      <c r="D289" s="203" t="s">
        <v>213</v>
      </c>
      <c r="E289" s="196" t="s">
        <v>76</v>
      </c>
      <c r="F289" s="39" t="s">
        <v>77</v>
      </c>
      <c r="G289" s="207">
        <v>3110</v>
      </c>
      <c r="H289" s="69">
        <v>7000</v>
      </c>
      <c r="I289" s="63"/>
      <c r="J289" s="63">
        <v>7000</v>
      </c>
      <c r="K289" s="53">
        <v>42628</v>
      </c>
      <c r="L289" s="454">
        <v>7000</v>
      </c>
      <c r="M289" s="263">
        <v>42634</v>
      </c>
      <c r="N289" s="263"/>
      <c r="O289" s="263"/>
      <c r="P289" s="58"/>
      <c r="Q289" s="346"/>
      <c r="R289" s="347"/>
      <c r="S289" s="347"/>
      <c r="T289" s="347"/>
      <c r="U289" s="347"/>
      <c r="V289" s="347"/>
      <c r="W289" s="347"/>
      <c r="X289" s="347"/>
      <c r="Y289" s="347"/>
      <c r="Z289" s="347"/>
      <c r="AA289" s="347"/>
      <c r="AB289" s="347"/>
      <c r="AC289" s="347"/>
      <c r="AD289" s="347"/>
      <c r="AE289" s="347"/>
      <c r="AF289" s="347"/>
      <c r="AG289" s="347"/>
    </row>
    <row r="290" spans="1:33" s="30" customFormat="1" ht="75">
      <c r="A290" s="277"/>
      <c r="B290" s="278" t="s">
        <v>6</v>
      </c>
      <c r="C290" s="291" t="s">
        <v>38</v>
      </c>
      <c r="D290" s="203" t="s">
        <v>213</v>
      </c>
      <c r="E290" s="24" t="s">
        <v>134</v>
      </c>
      <c r="F290" s="39" t="s">
        <v>255</v>
      </c>
      <c r="G290" s="207">
        <v>3110</v>
      </c>
      <c r="H290" s="69">
        <v>5000</v>
      </c>
      <c r="I290" s="63"/>
      <c r="J290" s="63">
        <v>5000</v>
      </c>
      <c r="K290" s="53">
        <v>42607</v>
      </c>
      <c r="L290" s="454">
        <v>5000</v>
      </c>
      <c r="M290" s="115">
        <v>42640</v>
      </c>
      <c r="N290" s="115"/>
      <c r="O290" s="115"/>
      <c r="P290" s="58"/>
      <c r="Q290" s="346"/>
      <c r="R290" s="347"/>
      <c r="S290" s="347"/>
      <c r="T290" s="347"/>
      <c r="U290" s="347"/>
      <c r="V290" s="347"/>
      <c r="W290" s="347"/>
      <c r="X290" s="347"/>
      <c r="Y290" s="347"/>
      <c r="Z290" s="347"/>
      <c r="AA290" s="347"/>
      <c r="AB290" s="347"/>
      <c r="AC290" s="347"/>
      <c r="AD290" s="347"/>
      <c r="AE290" s="347"/>
      <c r="AF290" s="347"/>
      <c r="AG290" s="347"/>
    </row>
    <row r="291" spans="1:33" s="30" customFormat="1" ht="75">
      <c r="A291" s="162"/>
      <c r="B291" s="193" t="s">
        <v>6</v>
      </c>
      <c r="C291" s="163" t="s">
        <v>395</v>
      </c>
      <c r="D291" s="203" t="s">
        <v>213</v>
      </c>
      <c r="E291" s="105" t="s">
        <v>126</v>
      </c>
      <c r="F291" s="199">
        <v>110201</v>
      </c>
      <c r="G291" s="207">
        <v>2210</v>
      </c>
      <c r="H291" s="69">
        <v>5000</v>
      </c>
      <c r="I291" s="63">
        <v>5000</v>
      </c>
      <c r="J291" s="63"/>
      <c r="K291" s="53">
        <v>42587</v>
      </c>
      <c r="L291" s="454">
        <v>5000</v>
      </c>
      <c r="M291" s="107" t="s">
        <v>345</v>
      </c>
      <c r="N291" s="107"/>
      <c r="O291" s="107"/>
      <c r="P291" s="58"/>
      <c r="Q291" s="346"/>
      <c r="R291" s="347"/>
      <c r="S291" s="347"/>
      <c r="T291" s="347"/>
      <c r="U291" s="347"/>
      <c r="V291" s="347"/>
      <c r="W291" s="347"/>
      <c r="X291" s="347"/>
      <c r="Y291" s="347"/>
      <c r="Z291" s="347"/>
      <c r="AA291" s="347"/>
      <c r="AB291" s="347"/>
      <c r="AC291" s="347"/>
      <c r="AD291" s="347"/>
      <c r="AE291" s="347"/>
      <c r="AF291" s="347"/>
      <c r="AG291" s="347"/>
    </row>
    <row r="292" spans="1:33" s="30" customFormat="1" ht="75">
      <c r="A292" s="162"/>
      <c r="B292" s="193" t="s">
        <v>6</v>
      </c>
      <c r="C292" s="163" t="s">
        <v>684</v>
      </c>
      <c r="D292" s="203" t="s">
        <v>213</v>
      </c>
      <c r="E292" s="196" t="s">
        <v>76</v>
      </c>
      <c r="F292" s="39" t="s">
        <v>77</v>
      </c>
      <c r="G292" s="207">
        <v>2210</v>
      </c>
      <c r="H292" s="69">
        <v>7000</v>
      </c>
      <c r="I292" s="63">
        <v>7000</v>
      </c>
      <c r="J292" s="63"/>
      <c r="K292" s="53">
        <v>42586</v>
      </c>
      <c r="L292" s="454">
        <v>7000</v>
      </c>
      <c r="M292" s="109">
        <v>42591</v>
      </c>
      <c r="N292" s="109"/>
      <c r="O292" s="109"/>
      <c r="P292" s="58"/>
      <c r="Q292" s="346"/>
      <c r="R292" s="347"/>
      <c r="S292" s="347"/>
      <c r="T292" s="347"/>
      <c r="U292" s="347"/>
      <c r="V292" s="347"/>
      <c r="W292" s="347"/>
      <c r="X292" s="347"/>
      <c r="Y292" s="347"/>
      <c r="Z292" s="347"/>
      <c r="AA292" s="347"/>
      <c r="AB292" s="347"/>
      <c r="AC292" s="347"/>
      <c r="AD292" s="347"/>
      <c r="AE292" s="347"/>
      <c r="AF292" s="347"/>
      <c r="AG292" s="347"/>
    </row>
    <row r="293" spans="1:33" s="30" customFormat="1" ht="75">
      <c r="A293" s="162"/>
      <c r="B293" s="193" t="s">
        <v>6</v>
      </c>
      <c r="C293" s="163" t="s">
        <v>396</v>
      </c>
      <c r="D293" s="203" t="s">
        <v>213</v>
      </c>
      <c r="E293" s="196" t="s">
        <v>76</v>
      </c>
      <c r="F293" s="39" t="s">
        <v>78</v>
      </c>
      <c r="G293" s="207">
        <v>2210</v>
      </c>
      <c r="H293" s="69">
        <v>5000</v>
      </c>
      <c r="I293" s="63">
        <v>5000</v>
      </c>
      <c r="J293" s="63"/>
      <c r="K293" s="53">
        <v>42597</v>
      </c>
      <c r="L293" s="454">
        <v>5000</v>
      </c>
      <c r="M293" s="109">
        <v>42608</v>
      </c>
      <c r="N293" s="109"/>
      <c r="O293" s="109"/>
      <c r="P293" s="58"/>
      <c r="Q293" s="346"/>
      <c r="R293" s="347"/>
      <c r="S293" s="347"/>
      <c r="T293" s="347"/>
      <c r="U293" s="347"/>
      <c r="V293" s="347"/>
      <c r="W293" s="347"/>
      <c r="X293" s="347"/>
      <c r="Y293" s="347"/>
      <c r="Z293" s="347"/>
      <c r="AA293" s="347"/>
      <c r="AB293" s="347"/>
      <c r="AC293" s="347"/>
      <c r="AD293" s="347"/>
      <c r="AE293" s="347"/>
      <c r="AF293" s="347"/>
      <c r="AG293" s="347"/>
    </row>
    <row r="294" spans="1:33" s="30" customFormat="1" ht="75">
      <c r="A294" s="162"/>
      <c r="B294" s="193" t="s">
        <v>6</v>
      </c>
      <c r="C294" s="163" t="s">
        <v>397</v>
      </c>
      <c r="D294" s="203" t="s">
        <v>213</v>
      </c>
      <c r="E294" s="196" t="s">
        <v>76</v>
      </c>
      <c r="F294" s="39" t="s">
        <v>77</v>
      </c>
      <c r="G294" s="207">
        <v>2210</v>
      </c>
      <c r="H294" s="69">
        <v>5000</v>
      </c>
      <c r="I294" s="63">
        <v>4998</v>
      </c>
      <c r="J294" s="63"/>
      <c r="K294" s="53">
        <v>42597</v>
      </c>
      <c r="L294" s="454">
        <v>4998</v>
      </c>
      <c r="M294" s="109">
        <v>42600</v>
      </c>
      <c r="N294" s="109"/>
      <c r="O294" s="109"/>
      <c r="P294" s="58"/>
      <c r="Q294" s="346"/>
      <c r="R294" s="347"/>
      <c r="S294" s="347"/>
      <c r="T294" s="347"/>
      <c r="U294" s="347"/>
      <c r="V294" s="347"/>
      <c r="W294" s="347"/>
      <c r="X294" s="347"/>
      <c r="Y294" s="347"/>
      <c r="Z294" s="347"/>
      <c r="AA294" s="347"/>
      <c r="AB294" s="347"/>
      <c r="AC294" s="347"/>
      <c r="AD294" s="347"/>
      <c r="AE294" s="347"/>
      <c r="AF294" s="347"/>
      <c r="AG294" s="347"/>
    </row>
    <row r="295" spans="1:33" s="30" customFormat="1" ht="75">
      <c r="A295" s="162"/>
      <c r="B295" s="193" t="s">
        <v>6</v>
      </c>
      <c r="C295" s="163" t="s">
        <v>102</v>
      </c>
      <c r="D295" s="203" t="s">
        <v>213</v>
      </c>
      <c r="E295" s="105" t="s">
        <v>126</v>
      </c>
      <c r="F295" s="199">
        <v>110201</v>
      </c>
      <c r="G295" s="207">
        <v>2210</v>
      </c>
      <c r="H295" s="69">
        <v>3000</v>
      </c>
      <c r="I295" s="63">
        <v>3000</v>
      </c>
      <c r="J295" s="63"/>
      <c r="K295" s="53">
        <v>42629</v>
      </c>
      <c r="L295" s="454">
        <v>3000</v>
      </c>
      <c r="M295" s="109">
        <v>42635</v>
      </c>
      <c r="N295" s="109"/>
      <c r="O295" s="109"/>
      <c r="P295" s="58"/>
      <c r="Q295" s="346"/>
      <c r="R295" s="347"/>
      <c r="S295" s="347"/>
      <c r="T295" s="347"/>
      <c r="U295" s="347"/>
      <c r="V295" s="347"/>
      <c r="W295" s="347"/>
      <c r="X295" s="347"/>
      <c r="Y295" s="347"/>
      <c r="Z295" s="347"/>
      <c r="AA295" s="347"/>
      <c r="AB295" s="347"/>
      <c r="AC295" s="347"/>
      <c r="AD295" s="347"/>
      <c r="AE295" s="347"/>
      <c r="AF295" s="347"/>
      <c r="AG295" s="347"/>
    </row>
    <row r="296" spans="1:33" s="30" customFormat="1" ht="75">
      <c r="A296" s="162"/>
      <c r="B296" s="193" t="s">
        <v>6</v>
      </c>
      <c r="C296" s="163" t="s">
        <v>228</v>
      </c>
      <c r="D296" s="203" t="s">
        <v>213</v>
      </c>
      <c r="E296" s="24" t="s">
        <v>84</v>
      </c>
      <c r="F296" s="39" t="s">
        <v>26</v>
      </c>
      <c r="G296" s="207">
        <v>2210</v>
      </c>
      <c r="H296" s="69">
        <v>5000</v>
      </c>
      <c r="I296" s="63">
        <f>4160+840</f>
        <v>5000</v>
      </c>
      <c r="J296" s="63"/>
      <c r="K296" s="81" t="s">
        <v>37</v>
      </c>
      <c r="L296" s="454">
        <v>5000</v>
      </c>
      <c r="M296" s="264" t="s">
        <v>368</v>
      </c>
      <c r="N296" s="264"/>
      <c r="O296" s="264"/>
      <c r="P296" s="58"/>
      <c r="Q296" s="346"/>
      <c r="R296" s="347"/>
      <c r="S296" s="347"/>
      <c r="T296" s="347"/>
      <c r="U296" s="347"/>
      <c r="V296" s="347"/>
      <c r="W296" s="347"/>
      <c r="X296" s="347"/>
      <c r="Y296" s="347"/>
      <c r="Z296" s="347"/>
      <c r="AA296" s="347"/>
      <c r="AB296" s="347"/>
      <c r="AC296" s="347"/>
      <c r="AD296" s="347"/>
      <c r="AE296" s="347"/>
      <c r="AF296" s="347"/>
      <c r="AG296" s="347"/>
    </row>
    <row r="297" spans="1:33" s="30" customFormat="1" ht="75">
      <c r="A297" s="162"/>
      <c r="B297" s="193" t="s">
        <v>6</v>
      </c>
      <c r="C297" s="163" t="s">
        <v>398</v>
      </c>
      <c r="D297" s="203" t="s">
        <v>213</v>
      </c>
      <c r="E297" s="24" t="s">
        <v>134</v>
      </c>
      <c r="F297" s="39" t="s">
        <v>255</v>
      </c>
      <c r="G297" s="207">
        <v>3110</v>
      </c>
      <c r="H297" s="69">
        <v>3000</v>
      </c>
      <c r="I297" s="63"/>
      <c r="J297" s="63">
        <v>3000</v>
      </c>
      <c r="K297" s="53">
        <v>42607</v>
      </c>
      <c r="L297" s="454">
        <v>3000</v>
      </c>
      <c r="M297" s="115">
        <v>42640</v>
      </c>
      <c r="N297" s="115"/>
      <c r="O297" s="115"/>
      <c r="P297" s="58"/>
      <c r="Q297" s="346"/>
      <c r="R297" s="347"/>
      <c r="S297" s="347"/>
      <c r="T297" s="347"/>
      <c r="U297" s="347"/>
      <c r="V297" s="347"/>
      <c r="W297" s="347"/>
      <c r="X297" s="347"/>
      <c r="Y297" s="347"/>
      <c r="Z297" s="347"/>
      <c r="AA297" s="347"/>
      <c r="AB297" s="347"/>
      <c r="AC297" s="347"/>
      <c r="AD297" s="347"/>
      <c r="AE297" s="347"/>
      <c r="AF297" s="347"/>
      <c r="AG297" s="347"/>
    </row>
    <row r="298" spans="1:33" s="30" customFormat="1" ht="75">
      <c r="A298" s="162"/>
      <c r="B298" s="193" t="s">
        <v>6</v>
      </c>
      <c r="C298" s="163" t="s">
        <v>685</v>
      </c>
      <c r="D298" s="203" t="s">
        <v>213</v>
      </c>
      <c r="E298" s="196" t="s">
        <v>84</v>
      </c>
      <c r="F298" s="39" t="s">
        <v>85</v>
      </c>
      <c r="G298" s="207">
        <v>3110</v>
      </c>
      <c r="H298" s="69">
        <v>9000</v>
      </c>
      <c r="I298" s="63"/>
      <c r="J298" s="63">
        <v>9000</v>
      </c>
      <c r="K298" s="53">
        <v>42599</v>
      </c>
      <c r="L298" s="454">
        <v>9000</v>
      </c>
      <c r="M298" s="109">
        <v>42608</v>
      </c>
      <c r="N298" s="109"/>
      <c r="O298" s="109"/>
      <c r="P298" s="58"/>
      <c r="Q298" s="346"/>
      <c r="R298" s="347"/>
      <c r="S298" s="347"/>
      <c r="T298" s="347"/>
      <c r="U298" s="347"/>
      <c r="V298" s="347"/>
      <c r="W298" s="347"/>
      <c r="X298" s="347"/>
      <c r="Y298" s="347"/>
      <c r="Z298" s="347"/>
      <c r="AA298" s="347"/>
      <c r="AB298" s="347"/>
      <c r="AC298" s="347"/>
      <c r="AD298" s="347"/>
      <c r="AE298" s="347"/>
      <c r="AF298" s="347"/>
      <c r="AG298" s="347"/>
    </row>
    <row r="299" spans="1:33" s="16" customFormat="1" ht="45.75" customHeight="1">
      <c r="A299" s="160">
        <v>24</v>
      </c>
      <c r="B299" s="167" t="s">
        <v>6</v>
      </c>
      <c r="C299" s="161"/>
      <c r="D299" s="206" t="s">
        <v>213</v>
      </c>
      <c r="E299" s="42"/>
      <c r="F299" s="180"/>
      <c r="G299" s="181"/>
      <c r="H299" s="62">
        <f aca="true" t="shared" si="16" ref="H299:O299">SUM(H266:H298)</f>
        <v>200000</v>
      </c>
      <c r="I299" s="62">
        <f t="shared" si="16"/>
        <v>145912.2</v>
      </c>
      <c r="J299" s="62">
        <f t="shared" si="16"/>
        <v>54000</v>
      </c>
      <c r="K299" s="51"/>
      <c r="L299" s="61">
        <f t="shared" si="16"/>
        <v>199912.2</v>
      </c>
      <c r="M299" s="62"/>
      <c r="N299" s="62">
        <f t="shared" si="16"/>
        <v>0</v>
      </c>
      <c r="O299" s="62">
        <f t="shared" si="16"/>
        <v>0</v>
      </c>
      <c r="P299" s="58"/>
      <c r="Q299" s="344"/>
      <c r="R299" s="345"/>
      <c r="S299" s="345"/>
      <c r="T299" s="345"/>
      <c r="U299" s="345"/>
      <c r="V299" s="345"/>
      <c r="W299" s="345"/>
      <c r="X299" s="345"/>
      <c r="Y299" s="345"/>
      <c r="Z299" s="345"/>
      <c r="AA299" s="345"/>
      <c r="AB299" s="345"/>
      <c r="AC299" s="345"/>
      <c r="AD299" s="345"/>
      <c r="AE299" s="345"/>
      <c r="AF299" s="345"/>
      <c r="AG299" s="345"/>
    </row>
    <row r="300" spans="1:33" s="30" customFormat="1" ht="75">
      <c r="A300" s="162"/>
      <c r="B300" s="190" t="s">
        <v>7</v>
      </c>
      <c r="C300" s="163" t="s">
        <v>137</v>
      </c>
      <c r="D300" s="203" t="s">
        <v>213</v>
      </c>
      <c r="E300" s="15" t="s">
        <v>76</v>
      </c>
      <c r="F300" s="39" t="s">
        <v>77</v>
      </c>
      <c r="G300" s="207">
        <v>3110</v>
      </c>
      <c r="H300" s="69">
        <v>7500</v>
      </c>
      <c r="I300" s="74"/>
      <c r="J300" s="63">
        <v>7500</v>
      </c>
      <c r="K300" s="53">
        <v>42668</v>
      </c>
      <c r="L300" s="454">
        <v>7500</v>
      </c>
      <c r="M300" s="109">
        <v>42674</v>
      </c>
      <c r="N300" s="109"/>
      <c r="O300" s="109"/>
      <c r="P300" s="58"/>
      <c r="Q300" s="346"/>
      <c r="R300" s="347"/>
      <c r="S300" s="347"/>
      <c r="T300" s="347"/>
      <c r="U300" s="347"/>
      <c r="V300" s="347"/>
      <c r="W300" s="347"/>
      <c r="X300" s="347"/>
      <c r="Y300" s="347"/>
      <c r="Z300" s="347"/>
      <c r="AA300" s="347"/>
      <c r="AB300" s="347"/>
      <c r="AC300" s="347"/>
      <c r="AD300" s="347"/>
      <c r="AE300" s="347"/>
      <c r="AF300" s="347"/>
      <c r="AG300" s="347"/>
    </row>
    <row r="301" spans="1:33" s="30" customFormat="1" ht="75">
      <c r="A301" s="162"/>
      <c r="B301" s="190" t="s">
        <v>7</v>
      </c>
      <c r="C301" s="163" t="s">
        <v>156</v>
      </c>
      <c r="D301" s="203" t="s">
        <v>213</v>
      </c>
      <c r="E301" s="196" t="s">
        <v>84</v>
      </c>
      <c r="F301" s="25" t="s">
        <v>26</v>
      </c>
      <c r="G301" s="207">
        <v>2210</v>
      </c>
      <c r="H301" s="69">
        <v>10000</v>
      </c>
      <c r="I301" s="74">
        <v>10000</v>
      </c>
      <c r="J301" s="74"/>
      <c r="K301" s="52">
        <v>42557</v>
      </c>
      <c r="L301" s="454">
        <v>10000</v>
      </c>
      <c r="M301" s="109">
        <v>42562</v>
      </c>
      <c r="N301" s="109"/>
      <c r="O301" s="109"/>
      <c r="P301" s="58"/>
      <c r="Q301" s="346"/>
      <c r="R301" s="347"/>
      <c r="S301" s="347"/>
      <c r="T301" s="347"/>
      <c r="U301" s="347"/>
      <c r="V301" s="347"/>
      <c r="W301" s="347"/>
      <c r="X301" s="347"/>
      <c r="Y301" s="347"/>
      <c r="Z301" s="347"/>
      <c r="AA301" s="347"/>
      <c r="AB301" s="347"/>
      <c r="AC301" s="347"/>
      <c r="AD301" s="347"/>
      <c r="AE301" s="347"/>
      <c r="AF301" s="347"/>
      <c r="AG301" s="347"/>
    </row>
    <row r="302" spans="1:33" s="30" customFormat="1" ht="75">
      <c r="A302" s="162"/>
      <c r="B302" s="190" t="s">
        <v>7</v>
      </c>
      <c r="C302" s="163" t="s">
        <v>138</v>
      </c>
      <c r="D302" s="203" t="s">
        <v>213</v>
      </c>
      <c r="E302" s="15" t="s">
        <v>76</v>
      </c>
      <c r="F302" s="39" t="s">
        <v>77</v>
      </c>
      <c r="G302" s="207">
        <v>2210</v>
      </c>
      <c r="H302" s="69">
        <v>10000</v>
      </c>
      <c r="I302" s="63">
        <v>10000</v>
      </c>
      <c r="J302" s="63"/>
      <c r="K302" s="53">
        <v>42611</v>
      </c>
      <c r="L302" s="454">
        <v>10000</v>
      </c>
      <c r="M302" s="109">
        <v>42613</v>
      </c>
      <c r="N302" s="109"/>
      <c r="O302" s="109"/>
      <c r="P302" s="58"/>
      <c r="Q302" s="346"/>
      <c r="R302" s="347"/>
      <c r="S302" s="347"/>
      <c r="T302" s="347"/>
      <c r="U302" s="347"/>
      <c r="V302" s="347"/>
      <c r="W302" s="347"/>
      <c r="X302" s="347"/>
      <c r="Y302" s="347"/>
      <c r="Z302" s="347"/>
      <c r="AA302" s="347"/>
      <c r="AB302" s="347"/>
      <c r="AC302" s="347"/>
      <c r="AD302" s="347"/>
      <c r="AE302" s="347"/>
      <c r="AF302" s="347"/>
      <c r="AG302" s="347"/>
    </row>
    <row r="303" spans="1:33" s="30" customFormat="1" ht="75">
      <c r="A303" s="162"/>
      <c r="B303" s="190" t="s">
        <v>7</v>
      </c>
      <c r="C303" s="163" t="s">
        <v>163</v>
      </c>
      <c r="D303" s="203" t="s">
        <v>213</v>
      </c>
      <c r="E303" s="15" t="s">
        <v>76</v>
      </c>
      <c r="F303" s="39" t="s">
        <v>78</v>
      </c>
      <c r="G303" s="207">
        <v>2240</v>
      </c>
      <c r="H303" s="69">
        <v>5000</v>
      </c>
      <c r="I303" s="63">
        <f>3500+1500</f>
        <v>5000</v>
      </c>
      <c r="J303" s="74"/>
      <c r="K303" s="81" t="s">
        <v>561</v>
      </c>
      <c r="L303" s="454">
        <v>5000</v>
      </c>
      <c r="M303" s="146" t="s">
        <v>565</v>
      </c>
      <c r="N303" s="146"/>
      <c r="O303" s="146"/>
      <c r="P303" s="58"/>
      <c r="Q303" s="346"/>
      <c r="R303" s="347"/>
      <c r="S303" s="347"/>
      <c r="T303" s="347"/>
      <c r="U303" s="347"/>
      <c r="V303" s="347"/>
      <c r="W303" s="347"/>
      <c r="X303" s="347"/>
      <c r="Y303" s="347"/>
      <c r="Z303" s="347"/>
      <c r="AA303" s="347"/>
      <c r="AB303" s="347"/>
      <c r="AC303" s="347"/>
      <c r="AD303" s="347"/>
      <c r="AE303" s="347"/>
      <c r="AF303" s="347"/>
      <c r="AG303" s="347"/>
    </row>
    <row r="304" spans="1:33" s="30" customFormat="1" ht="75">
      <c r="A304" s="162"/>
      <c r="B304" s="190" t="s">
        <v>7</v>
      </c>
      <c r="C304" s="163" t="s">
        <v>171</v>
      </c>
      <c r="D304" s="203" t="s">
        <v>213</v>
      </c>
      <c r="E304" s="15" t="s">
        <v>76</v>
      </c>
      <c r="F304" s="39" t="s">
        <v>77</v>
      </c>
      <c r="G304" s="207">
        <v>3110</v>
      </c>
      <c r="H304" s="69">
        <v>7000</v>
      </c>
      <c r="I304" s="74"/>
      <c r="J304" s="63">
        <v>7000</v>
      </c>
      <c r="K304" s="53">
        <v>42628</v>
      </c>
      <c r="L304" s="454">
        <v>7000</v>
      </c>
      <c r="M304" s="259" t="s">
        <v>361</v>
      </c>
      <c r="N304" s="259"/>
      <c r="O304" s="259"/>
      <c r="P304" s="58"/>
      <c r="Q304" s="346"/>
      <c r="R304" s="347"/>
      <c r="S304" s="347"/>
      <c r="T304" s="347"/>
      <c r="U304" s="347"/>
      <c r="V304" s="347"/>
      <c r="W304" s="347"/>
      <c r="X304" s="347"/>
      <c r="Y304" s="347"/>
      <c r="Z304" s="347"/>
      <c r="AA304" s="347"/>
      <c r="AB304" s="347"/>
      <c r="AC304" s="347"/>
      <c r="AD304" s="347"/>
      <c r="AE304" s="347"/>
      <c r="AF304" s="347"/>
      <c r="AG304" s="347"/>
    </row>
    <row r="305" spans="1:33" s="30" customFormat="1" ht="75">
      <c r="A305" s="162"/>
      <c r="B305" s="190" t="s">
        <v>7</v>
      </c>
      <c r="C305" s="163" t="s">
        <v>180</v>
      </c>
      <c r="D305" s="203" t="s">
        <v>213</v>
      </c>
      <c r="E305" s="24" t="s">
        <v>134</v>
      </c>
      <c r="F305" s="34" t="s">
        <v>219</v>
      </c>
      <c r="G305" s="93">
        <v>3110</v>
      </c>
      <c r="H305" s="69">
        <v>3000</v>
      </c>
      <c r="I305" s="63"/>
      <c r="J305" s="63">
        <v>3000</v>
      </c>
      <c r="K305" s="53">
        <v>42573</v>
      </c>
      <c r="L305" s="454">
        <v>3000</v>
      </c>
      <c r="M305" s="115">
        <v>42579</v>
      </c>
      <c r="N305" s="115"/>
      <c r="O305" s="115"/>
      <c r="P305" s="58"/>
      <c r="Q305" s="346"/>
      <c r="R305" s="347"/>
      <c r="S305" s="347"/>
      <c r="T305" s="347"/>
      <c r="U305" s="347"/>
      <c r="V305" s="347"/>
      <c r="W305" s="347"/>
      <c r="X305" s="347"/>
      <c r="Y305" s="347"/>
      <c r="Z305" s="347"/>
      <c r="AA305" s="347"/>
      <c r="AB305" s="347"/>
      <c r="AC305" s="347"/>
      <c r="AD305" s="347"/>
      <c r="AE305" s="347"/>
      <c r="AF305" s="347"/>
      <c r="AG305" s="347"/>
    </row>
    <row r="306" spans="1:33" s="30" customFormat="1" ht="75">
      <c r="A306" s="162"/>
      <c r="B306" s="190" t="s">
        <v>7</v>
      </c>
      <c r="C306" s="163" t="s">
        <v>185</v>
      </c>
      <c r="D306" s="203" t="s">
        <v>213</v>
      </c>
      <c r="E306" s="196" t="s">
        <v>126</v>
      </c>
      <c r="F306" s="199">
        <v>110201</v>
      </c>
      <c r="G306" s="207">
        <v>2210</v>
      </c>
      <c r="H306" s="69">
        <v>10000</v>
      </c>
      <c r="I306" s="63">
        <v>10000</v>
      </c>
      <c r="J306" s="63"/>
      <c r="K306" s="53">
        <v>42558</v>
      </c>
      <c r="L306" s="454">
        <v>10000</v>
      </c>
      <c r="M306" s="109">
        <v>42564</v>
      </c>
      <c r="N306" s="109"/>
      <c r="O306" s="109"/>
      <c r="P306" s="58"/>
      <c r="Q306" s="346"/>
      <c r="R306" s="347"/>
      <c r="S306" s="347"/>
      <c r="T306" s="347"/>
      <c r="U306" s="347"/>
      <c r="V306" s="347"/>
      <c r="W306" s="347"/>
      <c r="X306" s="347"/>
      <c r="Y306" s="347"/>
      <c r="Z306" s="347"/>
      <c r="AA306" s="347"/>
      <c r="AB306" s="347"/>
      <c r="AC306" s="347"/>
      <c r="AD306" s="347"/>
      <c r="AE306" s="347"/>
      <c r="AF306" s="347"/>
      <c r="AG306" s="347"/>
    </row>
    <row r="307" spans="1:33" s="30" customFormat="1" ht="75">
      <c r="A307" s="162"/>
      <c r="B307" s="190" t="s">
        <v>7</v>
      </c>
      <c r="C307" s="163" t="s">
        <v>686</v>
      </c>
      <c r="D307" s="203" t="s">
        <v>213</v>
      </c>
      <c r="E307" s="24" t="s">
        <v>134</v>
      </c>
      <c r="F307" s="34" t="s">
        <v>237</v>
      </c>
      <c r="G307" s="207">
        <v>2210</v>
      </c>
      <c r="H307" s="69">
        <v>5000</v>
      </c>
      <c r="I307" s="63">
        <v>5000</v>
      </c>
      <c r="J307" s="63"/>
      <c r="K307" s="53">
        <v>42668</v>
      </c>
      <c r="L307" s="454">
        <v>5000</v>
      </c>
      <c r="M307" s="109">
        <v>42670</v>
      </c>
      <c r="N307" s="109"/>
      <c r="O307" s="109"/>
      <c r="P307" s="58"/>
      <c r="Q307" s="346"/>
      <c r="R307" s="347"/>
      <c r="S307" s="347"/>
      <c r="T307" s="347"/>
      <c r="U307" s="347"/>
      <c r="V307" s="347"/>
      <c r="W307" s="347"/>
      <c r="X307" s="347"/>
      <c r="Y307" s="347"/>
      <c r="Z307" s="347"/>
      <c r="AA307" s="347"/>
      <c r="AB307" s="347"/>
      <c r="AC307" s="347"/>
      <c r="AD307" s="347"/>
      <c r="AE307" s="347"/>
      <c r="AF307" s="347"/>
      <c r="AG307" s="347"/>
    </row>
    <row r="308" spans="1:33" s="30" customFormat="1" ht="75">
      <c r="A308" s="162"/>
      <c r="B308" s="190" t="s">
        <v>7</v>
      </c>
      <c r="C308" s="163" t="s">
        <v>186</v>
      </c>
      <c r="D308" s="203" t="s">
        <v>213</v>
      </c>
      <c r="E308" s="15" t="s">
        <v>76</v>
      </c>
      <c r="F308" s="39" t="s">
        <v>78</v>
      </c>
      <c r="G308" s="207" t="s">
        <v>506</v>
      </c>
      <c r="H308" s="69">
        <v>10075</v>
      </c>
      <c r="I308" s="63">
        <v>756.81</v>
      </c>
      <c r="J308" s="63">
        <v>9249.6</v>
      </c>
      <c r="K308" s="53">
        <v>42648</v>
      </c>
      <c r="L308" s="454">
        <v>10006.41</v>
      </c>
      <c r="M308" s="109">
        <v>42656</v>
      </c>
      <c r="N308" s="109"/>
      <c r="O308" s="109"/>
      <c r="P308" s="58"/>
      <c r="Q308" s="346"/>
      <c r="R308" s="347"/>
      <c r="S308" s="347"/>
      <c r="T308" s="347"/>
      <c r="U308" s="347"/>
      <c r="V308" s="347"/>
      <c r="W308" s="347"/>
      <c r="X308" s="347"/>
      <c r="Y308" s="347"/>
      <c r="Z308" s="347"/>
      <c r="AA308" s="347"/>
      <c r="AB308" s="347"/>
      <c r="AC308" s="347"/>
      <c r="AD308" s="347"/>
      <c r="AE308" s="347"/>
      <c r="AF308" s="347"/>
      <c r="AG308" s="347"/>
    </row>
    <row r="309" spans="1:33" s="30" customFormat="1" ht="75">
      <c r="A309" s="162"/>
      <c r="B309" s="190" t="s">
        <v>7</v>
      </c>
      <c r="C309" s="163" t="s">
        <v>187</v>
      </c>
      <c r="D309" s="203" t="s">
        <v>213</v>
      </c>
      <c r="E309" s="24" t="s">
        <v>134</v>
      </c>
      <c r="F309" s="34" t="s">
        <v>237</v>
      </c>
      <c r="G309" s="207">
        <v>2210</v>
      </c>
      <c r="H309" s="69">
        <v>5000</v>
      </c>
      <c r="I309" s="63">
        <v>5000</v>
      </c>
      <c r="J309" s="63"/>
      <c r="K309" s="53">
        <v>42622</v>
      </c>
      <c r="L309" s="454">
        <v>5000</v>
      </c>
      <c r="M309" s="109">
        <v>42626</v>
      </c>
      <c r="N309" s="109"/>
      <c r="O309" s="109"/>
      <c r="P309" s="58"/>
      <c r="Q309" s="346"/>
      <c r="R309" s="347"/>
      <c r="S309" s="347"/>
      <c r="T309" s="347"/>
      <c r="U309" s="347"/>
      <c r="V309" s="347"/>
      <c r="W309" s="347"/>
      <c r="X309" s="347"/>
      <c r="Y309" s="347"/>
      <c r="Z309" s="347"/>
      <c r="AA309" s="347"/>
      <c r="AB309" s="347"/>
      <c r="AC309" s="347"/>
      <c r="AD309" s="347"/>
      <c r="AE309" s="347"/>
      <c r="AF309" s="347"/>
      <c r="AG309" s="347"/>
    </row>
    <row r="310" spans="1:33" s="30" customFormat="1" ht="75">
      <c r="A310" s="162"/>
      <c r="B310" s="190" t="s">
        <v>7</v>
      </c>
      <c r="C310" s="163" t="s">
        <v>178</v>
      </c>
      <c r="D310" s="203" t="s">
        <v>213</v>
      </c>
      <c r="E310" s="196" t="s">
        <v>84</v>
      </c>
      <c r="F310" s="25" t="s">
        <v>85</v>
      </c>
      <c r="G310" s="207">
        <v>3110</v>
      </c>
      <c r="H310" s="69">
        <v>5000</v>
      </c>
      <c r="I310" s="74"/>
      <c r="J310" s="63">
        <v>5000</v>
      </c>
      <c r="K310" s="53">
        <v>42634</v>
      </c>
      <c r="L310" s="454">
        <v>5000</v>
      </c>
      <c r="M310" s="109">
        <v>42641</v>
      </c>
      <c r="N310" s="109"/>
      <c r="O310" s="109"/>
      <c r="P310" s="58"/>
      <c r="Q310" s="346"/>
      <c r="R310" s="347"/>
      <c r="S310" s="347"/>
      <c r="T310" s="347"/>
      <c r="U310" s="347"/>
      <c r="V310" s="347"/>
      <c r="W310" s="347"/>
      <c r="X310" s="347"/>
      <c r="Y310" s="347"/>
      <c r="Z310" s="347"/>
      <c r="AA310" s="347"/>
      <c r="AB310" s="347"/>
      <c r="AC310" s="347"/>
      <c r="AD310" s="347"/>
      <c r="AE310" s="347"/>
      <c r="AF310" s="347"/>
      <c r="AG310" s="347"/>
    </row>
    <row r="311" spans="1:33" s="30" customFormat="1" ht="75">
      <c r="A311" s="162"/>
      <c r="B311" s="190" t="s">
        <v>7</v>
      </c>
      <c r="C311" s="163" t="s">
        <v>190</v>
      </c>
      <c r="D311" s="203" t="s">
        <v>213</v>
      </c>
      <c r="E311" s="105" t="s">
        <v>114</v>
      </c>
      <c r="F311" s="199">
        <v>130114</v>
      </c>
      <c r="G311" s="207">
        <v>3110</v>
      </c>
      <c r="H311" s="69">
        <v>3000</v>
      </c>
      <c r="I311" s="63">
        <v>3000</v>
      </c>
      <c r="J311" s="63"/>
      <c r="K311" s="53">
        <v>42569</v>
      </c>
      <c r="L311" s="454">
        <v>3000</v>
      </c>
      <c r="M311" s="109">
        <v>42572</v>
      </c>
      <c r="N311" s="109"/>
      <c r="O311" s="109"/>
      <c r="P311" s="58"/>
      <c r="Q311" s="346"/>
      <c r="R311" s="347"/>
      <c r="S311" s="347"/>
      <c r="T311" s="347"/>
      <c r="U311" s="347"/>
      <c r="V311" s="347"/>
      <c r="W311" s="347"/>
      <c r="X311" s="347"/>
      <c r="Y311" s="347"/>
      <c r="Z311" s="347"/>
      <c r="AA311" s="347"/>
      <c r="AB311" s="347"/>
      <c r="AC311" s="347"/>
      <c r="AD311" s="347"/>
      <c r="AE311" s="347"/>
      <c r="AF311" s="347"/>
      <c r="AG311" s="347"/>
    </row>
    <row r="312" spans="1:33" s="30" customFormat="1" ht="75">
      <c r="A312" s="162"/>
      <c r="B312" s="190" t="s">
        <v>7</v>
      </c>
      <c r="C312" s="186" t="s">
        <v>209</v>
      </c>
      <c r="D312" s="203" t="s">
        <v>213</v>
      </c>
      <c r="E312" s="196" t="s">
        <v>84</v>
      </c>
      <c r="F312" s="25" t="s">
        <v>85</v>
      </c>
      <c r="G312" s="207">
        <v>2210</v>
      </c>
      <c r="H312" s="69">
        <v>3000</v>
      </c>
      <c r="I312" s="63">
        <v>3000</v>
      </c>
      <c r="J312" s="63"/>
      <c r="K312" s="53">
        <v>42571</v>
      </c>
      <c r="L312" s="454">
        <v>3000</v>
      </c>
      <c r="M312" s="109">
        <v>42576</v>
      </c>
      <c r="N312" s="109"/>
      <c r="O312" s="109"/>
      <c r="P312" s="58"/>
      <c r="Q312" s="346"/>
      <c r="R312" s="347"/>
      <c r="S312" s="347"/>
      <c r="T312" s="347"/>
      <c r="U312" s="347"/>
      <c r="V312" s="347"/>
      <c r="W312" s="347"/>
      <c r="X312" s="347"/>
      <c r="Y312" s="347"/>
      <c r="Z312" s="347"/>
      <c r="AA312" s="347"/>
      <c r="AB312" s="347"/>
      <c r="AC312" s="347"/>
      <c r="AD312" s="347"/>
      <c r="AE312" s="347"/>
      <c r="AF312" s="347"/>
      <c r="AG312" s="347"/>
    </row>
    <row r="313" spans="1:33" s="30" customFormat="1" ht="75">
      <c r="A313" s="162"/>
      <c r="B313" s="193" t="s">
        <v>7</v>
      </c>
      <c r="C313" s="163" t="s">
        <v>231</v>
      </c>
      <c r="D313" s="203" t="s">
        <v>213</v>
      </c>
      <c r="E313" s="24" t="s">
        <v>134</v>
      </c>
      <c r="F313" s="39" t="s">
        <v>219</v>
      </c>
      <c r="G313" s="207">
        <v>2210</v>
      </c>
      <c r="H313" s="69">
        <v>3000</v>
      </c>
      <c r="I313" s="63">
        <v>3000</v>
      </c>
      <c r="J313" s="63"/>
      <c r="K313" s="53">
        <v>42676</v>
      </c>
      <c r="L313" s="454">
        <v>3000</v>
      </c>
      <c r="M313" s="115">
        <v>42682</v>
      </c>
      <c r="N313" s="115"/>
      <c r="O313" s="115"/>
      <c r="P313" s="58"/>
      <c r="Q313" s="346"/>
      <c r="R313" s="347"/>
      <c r="S313" s="347"/>
      <c r="T313" s="347"/>
      <c r="U313" s="347"/>
      <c r="V313" s="347"/>
      <c r="W313" s="347"/>
      <c r="X313" s="347"/>
      <c r="Y313" s="347"/>
      <c r="Z313" s="347"/>
      <c r="AA313" s="347"/>
      <c r="AB313" s="347"/>
      <c r="AC313" s="347"/>
      <c r="AD313" s="347"/>
      <c r="AE313" s="347"/>
      <c r="AF313" s="347"/>
      <c r="AG313" s="347"/>
    </row>
    <row r="314" spans="1:33" s="30" customFormat="1" ht="75">
      <c r="A314" s="213"/>
      <c r="B314" s="227" t="s">
        <v>7</v>
      </c>
      <c r="C314" s="163" t="s">
        <v>687</v>
      </c>
      <c r="D314" s="203" t="s">
        <v>213</v>
      </c>
      <c r="E314" s="105" t="s">
        <v>114</v>
      </c>
      <c r="F314" s="199">
        <v>130107</v>
      </c>
      <c r="G314" s="207">
        <v>2250</v>
      </c>
      <c r="H314" s="69">
        <v>3000</v>
      </c>
      <c r="I314" s="63">
        <v>3000</v>
      </c>
      <c r="J314" s="63"/>
      <c r="K314" s="53">
        <v>42601</v>
      </c>
      <c r="L314" s="454">
        <v>3000</v>
      </c>
      <c r="M314" s="109">
        <v>42605</v>
      </c>
      <c r="N314" s="109"/>
      <c r="O314" s="109"/>
      <c r="P314" s="58"/>
      <c r="Q314" s="346"/>
      <c r="R314" s="347"/>
      <c r="S314" s="347"/>
      <c r="T314" s="347"/>
      <c r="U314" s="347"/>
      <c r="V314" s="347"/>
      <c r="W314" s="347"/>
      <c r="X314" s="347"/>
      <c r="Y314" s="347"/>
      <c r="Z314" s="347"/>
      <c r="AA314" s="347"/>
      <c r="AB314" s="347"/>
      <c r="AC314" s="347"/>
      <c r="AD314" s="347"/>
      <c r="AE314" s="347"/>
      <c r="AF314" s="347"/>
      <c r="AG314" s="347"/>
    </row>
    <row r="315" spans="1:33" s="30" customFormat="1" ht="75">
      <c r="A315" s="162"/>
      <c r="B315" s="193" t="s">
        <v>7</v>
      </c>
      <c r="C315" s="163" t="s">
        <v>21</v>
      </c>
      <c r="D315" s="255" t="s">
        <v>213</v>
      </c>
      <c r="E315" s="105" t="s">
        <v>300</v>
      </c>
      <c r="F315" s="199">
        <v>100101</v>
      </c>
      <c r="G315" s="207">
        <v>2240</v>
      </c>
      <c r="H315" s="69">
        <v>71325</v>
      </c>
      <c r="I315" s="63">
        <v>71325</v>
      </c>
      <c r="J315" s="63"/>
      <c r="K315" s="53">
        <v>42653</v>
      </c>
      <c r="L315" s="454">
        <v>71325</v>
      </c>
      <c r="M315" s="109">
        <v>42661</v>
      </c>
      <c r="N315" s="109"/>
      <c r="O315" s="109"/>
      <c r="P315" s="58"/>
      <c r="Q315" s="346"/>
      <c r="R315" s="347"/>
      <c r="S315" s="347"/>
      <c r="T315" s="347"/>
      <c r="U315" s="347"/>
      <c r="V315" s="347"/>
      <c r="W315" s="347"/>
      <c r="X315" s="347"/>
      <c r="Y315" s="347"/>
      <c r="Z315" s="347"/>
      <c r="AA315" s="347"/>
      <c r="AB315" s="347"/>
      <c r="AC315" s="347"/>
      <c r="AD315" s="347"/>
      <c r="AE315" s="347"/>
      <c r="AF315" s="347"/>
      <c r="AG315" s="347"/>
    </row>
    <row r="316" spans="1:33" s="30" customFormat="1" ht="75">
      <c r="A316" s="162"/>
      <c r="B316" s="193" t="s">
        <v>7</v>
      </c>
      <c r="C316" s="163" t="s">
        <v>696</v>
      </c>
      <c r="D316" s="255" t="s">
        <v>213</v>
      </c>
      <c r="E316" s="105" t="s">
        <v>300</v>
      </c>
      <c r="F316" s="199">
        <v>100203</v>
      </c>
      <c r="G316" s="207">
        <v>2210</v>
      </c>
      <c r="H316" s="69">
        <v>9100</v>
      </c>
      <c r="I316" s="63">
        <v>9100</v>
      </c>
      <c r="J316" s="63"/>
      <c r="K316" s="53">
        <v>42619</v>
      </c>
      <c r="L316" s="454">
        <v>9100</v>
      </c>
      <c r="M316" s="109">
        <v>42643</v>
      </c>
      <c r="N316" s="109"/>
      <c r="O316" s="109"/>
      <c r="P316" s="58"/>
      <c r="Q316" s="346"/>
      <c r="R316" s="347"/>
      <c r="S316" s="347"/>
      <c r="T316" s="347"/>
      <c r="U316" s="347"/>
      <c r="V316" s="347"/>
      <c r="W316" s="347"/>
      <c r="X316" s="347"/>
      <c r="Y316" s="347"/>
      <c r="Z316" s="347"/>
      <c r="AA316" s="347"/>
      <c r="AB316" s="347"/>
      <c r="AC316" s="347"/>
      <c r="AD316" s="347"/>
      <c r="AE316" s="347"/>
      <c r="AF316" s="347"/>
      <c r="AG316" s="347"/>
    </row>
    <row r="317" spans="1:33" s="30" customFormat="1" ht="75">
      <c r="A317" s="162"/>
      <c r="B317" s="193" t="s">
        <v>7</v>
      </c>
      <c r="C317" s="163" t="s">
        <v>697</v>
      </c>
      <c r="D317" s="255" t="s">
        <v>213</v>
      </c>
      <c r="E317" s="105" t="s">
        <v>300</v>
      </c>
      <c r="F317" s="199">
        <v>100203</v>
      </c>
      <c r="G317" s="207">
        <v>2240</v>
      </c>
      <c r="H317" s="69">
        <v>2000</v>
      </c>
      <c r="I317" s="63">
        <v>2000</v>
      </c>
      <c r="J317" s="63"/>
      <c r="K317" s="53">
        <v>42726</v>
      </c>
      <c r="L317" s="454">
        <v>2000</v>
      </c>
      <c r="M317" s="109">
        <v>42731</v>
      </c>
      <c r="N317" s="107"/>
      <c r="O317" s="107"/>
      <c r="P317" s="58"/>
      <c r="Q317" s="346"/>
      <c r="R317" s="347"/>
      <c r="S317" s="347"/>
      <c r="T317" s="347"/>
      <c r="U317" s="347"/>
      <c r="V317" s="347"/>
      <c r="W317" s="347"/>
      <c r="X317" s="347"/>
      <c r="Y317" s="347"/>
      <c r="Z317" s="347"/>
      <c r="AA317" s="347"/>
      <c r="AB317" s="347"/>
      <c r="AC317" s="347"/>
      <c r="AD317" s="347"/>
      <c r="AE317" s="347"/>
      <c r="AF317" s="347"/>
      <c r="AG317" s="347"/>
    </row>
    <row r="318" spans="1:33" s="30" customFormat="1" ht="75">
      <c r="A318" s="162"/>
      <c r="B318" s="193" t="s">
        <v>7</v>
      </c>
      <c r="C318" s="163" t="s">
        <v>282</v>
      </c>
      <c r="D318" s="203" t="s">
        <v>213</v>
      </c>
      <c r="E318" s="196" t="s">
        <v>126</v>
      </c>
      <c r="F318" s="199">
        <v>110205</v>
      </c>
      <c r="G318" s="207">
        <v>2210</v>
      </c>
      <c r="H318" s="69">
        <v>6000</v>
      </c>
      <c r="I318" s="63">
        <v>6000</v>
      </c>
      <c r="J318" s="63"/>
      <c r="K318" s="53">
        <v>42599</v>
      </c>
      <c r="L318" s="454">
        <v>6000</v>
      </c>
      <c r="M318" s="109">
        <v>42604</v>
      </c>
      <c r="N318" s="109"/>
      <c r="O318" s="109"/>
      <c r="P318" s="58"/>
      <c r="Q318" s="346"/>
      <c r="R318" s="347"/>
      <c r="S318" s="347"/>
      <c r="T318" s="347"/>
      <c r="U318" s="347"/>
      <c r="V318" s="347"/>
      <c r="W318" s="347"/>
      <c r="X318" s="347"/>
      <c r="Y318" s="347"/>
      <c r="Z318" s="347"/>
      <c r="AA318" s="347"/>
      <c r="AB318" s="347"/>
      <c r="AC318" s="347"/>
      <c r="AD318" s="347"/>
      <c r="AE318" s="347"/>
      <c r="AF318" s="347"/>
      <c r="AG318" s="347"/>
    </row>
    <row r="319" spans="1:33" s="30" customFormat="1" ht="75">
      <c r="A319" s="162"/>
      <c r="B319" s="193" t="s">
        <v>7</v>
      </c>
      <c r="C319" s="163" t="s">
        <v>283</v>
      </c>
      <c r="D319" s="203" t="s">
        <v>213</v>
      </c>
      <c r="E319" s="105" t="s">
        <v>126</v>
      </c>
      <c r="F319" s="199">
        <v>110205</v>
      </c>
      <c r="G319" s="207">
        <v>2210</v>
      </c>
      <c r="H319" s="69">
        <v>10000</v>
      </c>
      <c r="I319" s="63">
        <v>9998</v>
      </c>
      <c r="J319" s="63"/>
      <c r="K319" s="53">
        <v>42599</v>
      </c>
      <c r="L319" s="454">
        <v>9998</v>
      </c>
      <c r="M319" s="109">
        <v>42604</v>
      </c>
      <c r="N319" s="109"/>
      <c r="O319" s="109"/>
      <c r="P319" s="58"/>
      <c r="Q319" s="346"/>
      <c r="R319" s="347"/>
      <c r="S319" s="347"/>
      <c r="T319" s="347"/>
      <c r="U319" s="347"/>
      <c r="V319" s="347"/>
      <c r="W319" s="347"/>
      <c r="X319" s="347"/>
      <c r="Y319" s="347"/>
      <c r="Z319" s="347"/>
      <c r="AA319" s="347"/>
      <c r="AB319" s="347"/>
      <c r="AC319" s="347"/>
      <c r="AD319" s="347"/>
      <c r="AE319" s="347"/>
      <c r="AF319" s="347"/>
      <c r="AG319" s="347"/>
    </row>
    <row r="320" spans="1:33" s="30" customFormat="1" ht="75">
      <c r="A320" s="162"/>
      <c r="B320" s="193" t="s">
        <v>7</v>
      </c>
      <c r="C320" s="163" t="s">
        <v>284</v>
      </c>
      <c r="D320" s="203" t="s">
        <v>213</v>
      </c>
      <c r="E320" s="24" t="s">
        <v>134</v>
      </c>
      <c r="F320" s="25" t="s">
        <v>255</v>
      </c>
      <c r="G320" s="92">
        <v>3110</v>
      </c>
      <c r="H320" s="69">
        <v>3000</v>
      </c>
      <c r="I320" s="63"/>
      <c r="J320" s="63">
        <v>3000</v>
      </c>
      <c r="K320" s="53">
        <v>42607</v>
      </c>
      <c r="L320" s="454">
        <v>3000</v>
      </c>
      <c r="M320" s="115">
        <v>42640</v>
      </c>
      <c r="N320" s="115"/>
      <c r="O320" s="115"/>
      <c r="P320" s="58"/>
      <c r="Q320" s="346"/>
      <c r="R320" s="347"/>
      <c r="S320" s="347"/>
      <c r="T320" s="347"/>
      <c r="U320" s="347"/>
      <c r="V320" s="347"/>
      <c r="W320" s="347"/>
      <c r="X320" s="347"/>
      <c r="Y320" s="347"/>
      <c r="Z320" s="347"/>
      <c r="AA320" s="347"/>
      <c r="AB320" s="347"/>
      <c r="AC320" s="347"/>
      <c r="AD320" s="347"/>
      <c r="AE320" s="347"/>
      <c r="AF320" s="347"/>
      <c r="AG320" s="347"/>
    </row>
    <row r="321" spans="1:33" s="30" customFormat="1" ht="75">
      <c r="A321" s="162"/>
      <c r="B321" s="193" t="s">
        <v>7</v>
      </c>
      <c r="C321" s="163" t="s">
        <v>688</v>
      </c>
      <c r="D321" s="203" t="s">
        <v>213</v>
      </c>
      <c r="E321" s="24" t="s">
        <v>76</v>
      </c>
      <c r="F321" s="39" t="s">
        <v>77</v>
      </c>
      <c r="G321" s="207">
        <v>2210</v>
      </c>
      <c r="H321" s="69">
        <v>3000</v>
      </c>
      <c r="I321" s="63">
        <v>3000</v>
      </c>
      <c r="J321" s="63"/>
      <c r="K321" s="53">
        <v>42649</v>
      </c>
      <c r="L321" s="454">
        <v>3000</v>
      </c>
      <c r="M321" s="109">
        <v>42655</v>
      </c>
      <c r="N321" s="109"/>
      <c r="O321" s="109"/>
      <c r="P321" s="58"/>
      <c r="Q321" s="346"/>
      <c r="R321" s="347"/>
      <c r="S321" s="347"/>
      <c r="T321" s="347"/>
      <c r="U321" s="347"/>
      <c r="V321" s="347"/>
      <c r="W321" s="347"/>
      <c r="X321" s="347"/>
      <c r="Y321" s="347"/>
      <c r="Z321" s="347"/>
      <c r="AA321" s="347"/>
      <c r="AB321" s="347"/>
      <c r="AC321" s="347"/>
      <c r="AD321" s="347"/>
      <c r="AE321" s="347"/>
      <c r="AF321" s="347"/>
      <c r="AG321" s="347"/>
    </row>
    <row r="322" spans="1:33" s="289" customFormat="1" ht="75">
      <c r="A322" s="277"/>
      <c r="B322" s="278" t="s">
        <v>7</v>
      </c>
      <c r="C322" s="291" t="s">
        <v>521</v>
      </c>
      <c r="D322" s="294" t="s">
        <v>213</v>
      </c>
      <c r="E322" s="282" t="s">
        <v>76</v>
      </c>
      <c r="F322" s="39" t="s">
        <v>77</v>
      </c>
      <c r="G322" s="290">
        <v>3110</v>
      </c>
      <c r="H322" s="309">
        <v>6000</v>
      </c>
      <c r="I322" s="295"/>
      <c r="J322" s="281">
        <v>6000</v>
      </c>
      <c r="K322" s="297">
        <v>42719</v>
      </c>
      <c r="L322" s="454">
        <v>6000</v>
      </c>
      <c r="M322" s="287">
        <v>42604</v>
      </c>
      <c r="N322" s="298"/>
      <c r="O322" s="298"/>
      <c r="P322" s="288"/>
      <c r="Q322" s="348"/>
      <c r="R322" s="349"/>
      <c r="S322" s="349"/>
      <c r="T322" s="349"/>
      <c r="U322" s="349"/>
      <c r="V322" s="349"/>
      <c r="W322" s="349"/>
      <c r="X322" s="349"/>
      <c r="Y322" s="349"/>
      <c r="Z322" s="349"/>
      <c r="AA322" s="349"/>
      <c r="AB322" s="349"/>
      <c r="AC322" s="349"/>
      <c r="AD322" s="349"/>
      <c r="AE322" s="349"/>
      <c r="AF322" s="349"/>
      <c r="AG322" s="349"/>
    </row>
    <row r="323" spans="1:33" s="16" customFormat="1" ht="75">
      <c r="A323" s="160">
        <v>25</v>
      </c>
      <c r="B323" s="167" t="s">
        <v>7</v>
      </c>
      <c r="C323" s="161"/>
      <c r="D323" s="206" t="s">
        <v>213</v>
      </c>
      <c r="E323" s="42"/>
      <c r="F323" s="180"/>
      <c r="G323" s="181"/>
      <c r="H323" s="62">
        <f>SUM(H300:H322)</f>
        <v>200000</v>
      </c>
      <c r="I323" s="62">
        <f>SUM(I300:I322)</f>
        <v>159179.81</v>
      </c>
      <c r="J323" s="62">
        <f>SUM(J300:J322)</f>
        <v>40749.6</v>
      </c>
      <c r="K323" s="51"/>
      <c r="L323" s="61">
        <f>SUM(L300:L322)</f>
        <v>199929.41</v>
      </c>
      <c r="M323" s="62"/>
      <c r="N323" s="62">
        <f>SUM(N300:N322)</f>
        <v>0</v>
      </c>
      <c r="O323" s="62">
        <f>SUM(O300:O322)</f>
        <v>0</v>
      </c>
      <c r="P323" s="58"/>
      <c r="Q323" s="344"/>
      <c r="R323" s="345"/>
      <c r="S323" s="345"/>
      <c r="T323" s="345"/>
      <c r="U323" s="345"/>
      <c r="V323" s="345"/>
      <c r="W323" s="345"/>
      <c r="X323" s="345"/>
      <c r="Y323" s="345"/>
      <c r="Z323" s="345"/>
      <c r="AA323" s="345"/>
      <c r="AB323" s="345"/>
      <c r="AC323" s="345"/>
      <c r="AD323" s="345"/>
      <c r="AE323" s="345"/>
      <c r="AF323" s="345"/>
      <c r="AG323" s="345"/>
    </row>
    <row r="324" spans="1:33" s="2" customFormat="1" ht="96" customHeight="1">
      <c r="A324" s="169"/>
      <c r="B324" s="224" t="s">
        <v>1</v>
      </c>
      <c r="C324" s="165" t="s">
        <v>400</v>
      </c>
      <c r="D324" s="178" t="s">
        <v>214</v>
      </c>
      <c r="E324" s="105" t="s">
        <v>126</v>
      </c>
      <c r="F324" s="39" t="s">
        <v>218</v>
      </c>
      <c r="G324" s="408">
        <v>3110</v>
      </c>
      <c r="H324" s="75">
        <v>8000</v>
      </c>
      <c r="I324" s="70"/>
      <c r="J324" s="71">
        <v>8000</v>
      </c>
      <c r="K324" s="47">
        <v>42554</v>
      </c>
      <c r="L324" s="454">
        <v>8000</v>
      </c>
      <c r="M324" s="112" t="s">
        <v>336</v>
      </c>
      <c r="N324" s="112"/>
      <c r="O324" s="112"/>
      <c r="P324" s="58"/>
      <c r="Q324" s="350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  <c r="AC324" s="239"/>
      <c r="AD324" s="239"/>
      <c r="AE324" s="239"/>
      <c r="AF324" s="239"/>
      <c r="AG324" s="239"/>
    </row>
    <row r="325" spans="1:33" s="2" customFormat="1" ht="108.75" customHeight="1">
      <c r="A325" s="169"/>
      <c r="B325" s="224" t="s">
        <v>1</v>
      </c>
      <c r="C325" s="165" t="s">
        <v>401</v>
      </c>
      <c r="D325" s="178" t="s">
        <v>214</v>
      </c>
      <c r="E325" s="105" t="s">
        <v>126</v>
      </c>
      <c r="F325" s="39" t="s">
        <v>218</v>
      </c>
      <c r="G325" s="408">
        <v>2210</v>
      </c>
      <c r="H325" s="75">
        <v>10000</v>
      </c>
      <c r="I325" s="70">
        <v>10000</v>
      </c>
      <c r="J325" s="71"/>
      <c r="K325" s="47">
        <v>42592</v>
      </c>
      <c r="L325" s="454">
        <v>10000</v>
      </c>
      <c r="M325" s="112">
        <v>42597</v>
      </c>
      <c r="N325" s="112"/>
      <c r="O325" s="112"/>
      <c r="P325" s="58"/>
      <c r="Q325" s="350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  <c r="AC325" s="239"/>
      <c r="AD325" s="239"/>
      <c r="AE325" s="239"/>
      <c r="AF325" s="239"/>
      <c r="AG325" s="239"/>
    </row>
    <row r="326" spans="1:33" s="2" customFormat="1" ht="112.5" customHeight="1">
      <c r="A326" s="169"/>
      <c r="B326" s="224" t="s">
        <v>1</v>
      </c>
      <c r="C326" s="165" t="s">
        <v>402</v>
      </c>
      <c r="D326" s="178" t="s">
        <v>214</v>
      </c>
      <c r="E326" s="105" t="s">
        <v>126</v>
      </c>
      <c r="F326" s="39" t="s">
        <v>218</v>
      </c>
      <c r="G326" s="408">
        <v>2210</v>
      </c>
      <c r="H326" s="75">
        <v>7000</v>
      </c>
      <c r="I326" s="70">
        <v>7000</v>
      </c>
      <c r="J326" s="71"/>
      <c r="K326" s="47">
        <v>42619</v>
      </c>
      <c r="L326" s="454">
        <v>7000</v>
      </c>
      <c r="M326" s="112">
        <v>42626</v>
      </c>
      <c r="N326" s="112"/>
      <c r="O326" s="112"/>
      <c r="P326" s="58"/>
      <c r="Q326" s="350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  <c r="AE326" s="239"/>
      <c r="AF326" s="239"/>
      <c r="AG326" s="239"/>
    </row>
    <row r="327" spans="1:33" s="2" customFormat="1" ht="108.75" customHeight="1">
      <c r="A327" s="169"/>
      <c r="B327" s="224" t="s">
        <v>1</v>
      </c>
      <c r="C327" s="165" t="s">
        <v>403</v>
      </c>
      <c r="D327" s="178" t="s">
        <v>214</v>
      </c>
      <c r="E327" s="15" t="s">
        <v>76</v>
      </c>
      <c r="F327" s="39" t="s">
        <v>77</v>
      </c>
      <c r="G327" s="408">
        <v>2240</v>
      </c>
      <c r="H327" s="75">
        <v>35000</v>
      </c>
      <c r="I327" s="70">
        <v>35000</v>
      </c>
      <c r="J327" s="71"/>
      <c r="K327" s="47">
        <v>42724</v>
      </c>
      <c r="L327" s="454">
        <v>35000</v>
      </c>
      <c r="M327" s="112">
        <v>42727</v>
      </c>
      <c r="N327" s="112"/>
      <c r="O327" s="112"/>
      <c r="P327" s="58"/>
      <c r="Q327" s="350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  <c r="AC327" s="239"/>
      <c r="AD327" s="239"/>
      <c r="AE327" s="239"/>
      <c r="AF327" s="239"/>
      <c r="AG327" s="239"/>
    </row>
    <row r="328" spans="1:33" s="2" customFormat="1" ht="111" customHeight="1">
      <c r="A328" s="169"/>
      <c r="B328" s="224" t="s">
        <v>1</v>
      </c>
      <c r="C328" s="165" t="s">
        <v>403</v>
      </c>
      <c r="D328" s="178" t="s">
        <v>214</v>
      </c>
      <c r="E328" s="15" t="s">
        <v>76</v>
      </c>
      <c r="F328" s="39" t="s">
        <v>77</v>
      </c>
      <c r="G328" s="408">
        <v>3110</v>
      </c>
      <c r="H328" s="75">
        <v>15000</v>
      </c>
      <c r="I328" s="70"/>
      <c r="J328" s="71">
        <v>15000</v>
      </c>
      <c r="K328" s="47">
        <v>42695</v>
      </c>
      <c r="L328" s="454">
        <v>15000</v>
      </c>
      <c r="M328" s="112">
        <v>42704</v>
      </c>
      <c r="N328" s="112"/>
      <c r="O328" s="112"/>
      <c r="P328" s="58"/>
      <c r="Q328" s="350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  <c r="AC328" s="239"/>
      <c r="AD328" s="239"/>
      <c r="AE328" s="239"/>
      <c r="AF328" s="239"/>
      <c r="AG328" s="239"/>
    </row>
    <row r="329" spans="1:33" s="2" customFormat="1" ht="93.75" customHeight="1">
      <c r="A329" s="169"/>
      <c r="B329" s="228" t="s">
        <v>1</v>
      </c>
      <c r="C329" s="165" t="s">
        <v>689</v>
      </c>
      <c r="D329" s="178" t="s">
        <v>214</v>
      </c>
      <c r="E329" s="15" t="s">
        <v>76</v>
      </c>
      <c r="F329" s="39" t="s">
        <v>78</v>
      </c>
      <c r="G329" s="408">
        <v>2210</v>
      </c>
      <c r="H329" s="75">
        <v>10000</v>
      </c>
      <c r="I329" s="70">
        <v>9979.7</v>
      </c>
      <c r="J329" s="71"/>
      <c r="K329" s="47">
        <v>42656</v>
      </c>
      <c r="L329" s="454">
        <v>9979.7</v>
      </c>
      <c r="M329" s="112">
        <v>42664</v>
      </c>
      <c r="N329" s="112"/>
      <c r="O329" s="112"/>
      <c r="P329" s="58"/>
      <c r="Q329" s="350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  <c r="AE329" s="239"/>
      <c r="AF329" s="239"/>
      <c r="AG329" s="239"/>
    </row>
    <row r="330" spans="1:33" s="2" customFormat="1" ht="150" customHeight="1">
      <c r="A330" s="169"/>
      <c r="B330" s="228" t="s">
        <v>1</v>
      </c>
      <c r="C330" s="165" t="s">
        <v>99</v>
      </c>
      <c r="D330" s="178" t="s">
        <v>214</v>
      </c>
      <c r="E330" s="15" t="s">
        <v>76</v>
      </c>
      <c r="F330" s="39" t="s">
        <v>78</v>
      </c>
      <c r="G330" s="408">
        <v>3110</v>
      </c>
      <c r="H330" s="75">
        <v>20000</v>
      </c>
      <c r="I330" s="70"/>
      <c r="J330" s="71">
        <v>18765</v>
      </c>
      <c r="K330" s="47">
        <v>42614</v>
      </c>
      <c r="L330" s="454">
        <v>18765</v>
      </c>
      <c r="M330" s="112">
        <v>42663</v>
      </c>
      <c r="N330" s="112"/>
      <c r="O330" s="112"/>
      <c r="P330" s="58"/>
      <c r="Q330" s="350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  <c r="AC330" s="239"/>
      <c r="AD330" s="239"/>
      <c r="AE330" s="239"/>
      <c r="AF330" s="239"/>
      <c r="AG330" s="239"/>
    </row>
    <row r="331" spans="1:33" s="2" customFormat="1" ht="90" customHeight="1">
      <c r="A331" s="169"/>
      <c r="B331" s="228" t="s">
        <v>1</v>
      </c>
      <c r="C331" s="165" t="s">
        <v>96</v>
      </c>
      <c r="D331" s="178" t="s">
        <v>214</v>
      </c>
      <c r="E331" s="15" t="s">
        <v>76</v>
      </c>
      <c r="F331" s="39" t="s">
        <v>78</v>
      </c>
      <c r="G331" s="408">
        <v>2240</v>
      </c>
      <c r="H331" s="75">
        <v>25000</v>
      </c>
      <c r="I331" s="70">
        <v>25000</v>
      </c>
      <c r="J331" s="71"/>
      <c r="K331" s="47">
        <v>42607</v>
      </c>
      <c r="L331" s="454">
        <v>25000</v>
      </c>
      <c r="M331" s="112">
        <v>42611</v>
      </c>
      <c r="N331" s="112"/>
      <c r="O331" s="112"/>
      <c r="P331" s="58"/>
      <c r="Q331" s="350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  <c r="AC331" s="239"/>
      <c r="AD331" s="239"/>
      <c r="AE331" s="239"/>
      <c r="AF331" s="239"/>
      <c r="AG331" s="239"/>
    </row>
    <row r="332" spans="1:33" s="2" customFormat="1" ht="120.75" customHeight="1">
      <c r="A332" s="169"/>
      <c r="B332" s="224" t="s">
        <v>1</v>
      </c>
      <c r="C332" s="165" t="s">
        <v>404</v>
      </c>
      <c r="D332" s="178" t="s">
        <v>214</v>
      </c>
      <c r="E332" s="24" t="s">
        <v>134</v>
      </c>
      <c r="F332" s="25" t="s">
        <v>135</v>
      </c>
      <c r="G332" s="93">
        <v>3110</v>
      </c>
      <c r="H332" s="75">
        <v>16183</v>
      </c>
      <c r="I332" s="70"/>
      <c r="J332" s="71">
        <v>16183</v>
      </c>
      <c r="K332" s="47">
        <v>42570</v>
      </c>
      <c r="L332" s="454">
        <v>16183</v>
      </c>
      <c r="M332" s="112">
        <v>42577</v>
      </c>
      <c r="N332" s="112"/>
      <c r="O332" s="112"/>
      <c r="P332" s="58"/>
      <c r="Q332" s="350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  <c r="AC332" s="239"/>
      <c r="AD332" s="239"/>
      <c r="AE332" s="239"/>
      <c r="AF332" s="239"/>
      <c r="AG332" s="239"/>
    </row>
    <row r="333" spans="1:33" s="2" customFormat="1" ht="126.75" customHeight="1">
      <c r="A333" s="169"/>
      <c r="B333" s="224" t="s">
        <v>1</v>
      </c>
      <c r="C333" s="165" t="s">
        <v>690</v>
      </c>
      <c r="D333" s="178" t="s">
        <v>214</v>
      </c>
      <c r="E333" s="24" t="s">
        <v>134</v>
      </c>
      <c r="F333" s="25" t="s">
        <v>135</v>
      </c>
      <c r="G333" s="93">
        <v>2210</v>
      </c>
      <c r="H333" s="75">
        <v>3817</v>
      </c>
      <c r="I333" s="70">
        <v>3817</v>
      </c>
      <c r="J333" s="71"/>
      <c r="K333" s="47">
        <v>42571</v>
      </c>
      <c r="L333" s="454">
        <v>3817</v>
      </c>
      <c r="M333" s="112">
        <v>42576</v>
      </c>
      <c r="N333" s="112"/>
      <c r="O333" s="112"/>
      <c r="P333" s="58"/>
      <c r="Q333" s="350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  <c r="AC333" s="239"/>
      <c r="AD333" s="239"/>
      <c r="AE333" s="239"/>
      <c r="AF333" s="239"/>
      <c r="AG333" s="239"/>
    </row>
    <row r="334" spans="1:33" s="2" customFormat="1" ht="105.75" customHeight="1">
      <c r="A334" s="169"/>
      <c r="B334" s="224" t="s">
        <v>1</v>
      </c>
      <c r="C334" s="165" t="s">
        <v>103</v>
      </c>
      <c r="D334" s="178" t="s">
        <v>214</v>
      </c>
      <c r="E334" s="24" t="s">
        <v>84</v>
      </c>
      <c r="F334" s="39" t="s">
        <v>87</v>
      </c>
      <c r="G334" s="408" t="s">
        <v>166</v>
      </c>
      <c r="H334" s="75">
        <v>30000</v>
      </c>
      <c r="I334" s="70">
        <f>4500+4400+10500</f>
        <v>19400</v>
      </c>
      <c r="J334" s="71">
        <v>10600</v>
      </c>
      <c r="K334" s="79" t="s">
        <v>363</v>
      </c>
      <c r="L334" s="454">
        <v>30000</v>
      </c>
      <c r="M334" s="110" t="s">
        <v>369</v>
      </c>
      <c r="N334" s="110"/>
      <c r="O334" s="110"/>
      <c r="P334" s="58"/>
      <c r="Q334" s="350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  <c r="AC334" s="239"/>
      <c r="AD334" s="239"/>
      <c r="AE334" s="239"/>
      <c r="AF334" s="239"/>
      <c r="AG334" s="239"/>
    </row>
    <row r="335" spans="1:33" s="2" customFormat="1" ht="95.25" customHeight="1">
      <c r="A335" s="169"/>
      <c r="B335" s="224" t="s">
        <v>1</v>
      </c>
      <c r="C335" s="165" t="s">
        <v>691</v>
      </c>
      <c r="D335" s="178" t="s">
        <v>214</v>
      </c>
      <c r="E335" s="24" t="s">
        <v>114</v>
      </c>
      <c r="F335" s="39" t="s">
        <v>115</v>
      </c>
      <c r="G335" s="408">
        <v>2210</v>
      </c>
      <c r="H335" s="75">
        <v>20000</v>
      </c>
      <c r="I335" s="70">
        <v>19940</v>
      </c>
      <c r="J335" s="71"/>
      <c r="K335" s="47">
        <v>42578</v>
      </c>
      <c r="L335" s="454">
        <v>19940</v>
      </c>
      <c r="M335" s="112">
        <v>42580</v>
      </c>
      <c r="N335" s="112"/>
      <c r="O335" s="112"/>
      <c r="P335" s="58"/>
      <c r="Q335" s="350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  <c r="AC335" s="239"/>
      <c r="AD335" s="239"/>
      <c r="AE335" s="239"/>
      <c r="AF335" s="239"/>
      <c r="AG335" s="239"/>
    </row>
    <row r="336" spans="1:33" s="16" customFormat="1" ht="68.25" customHeight="1">
      <c r="A336" s="160">
        <v>26</v>
      </c>
      <c r="B336" s="168" t="s">
        <v>1</v>
      </c>
      <c r="C336" s="161"/>
      <c r="D336" s="172" t="s">
        <v>214</v>
      </c>
      <c r="E336" s="37"/>
      <c r="F336" s="31"/>
      <c r="G336" s="94"/>
      <c r="H336" s="62">
        <f aca="true" t="shared" si="17" ref="H336:O336">SUM(H324:H335)</f>
        <v>200000</v>
      </c>
      <c r="I336" s="62">
        <f t="shared" si="17"/>
        <v>130136.7</v>
      </c>
      <c r="J336" s="62">
        <f t="shared" si="17"/>
        <v>68548</v>
      </c>
      <c r="K336" s="51"/>
      <c r="L336" s="61">
        <f t="shared" si="17"/>
        <v>198684.7</v>
      </c>
      <c r="M336" s="62"/>
      <c r="N336" s="62">
        <f t="shared" si="17"/>
        <v>0</v>
      </c>
      <c r="O336" s="62">
        <f t="shared" si="17"/>
        <v>0</v>
      </c>
      <c r="P336" s="58"/>
      <c r="Q336" s="344"/>
      <c r="R336" s="345"/>
      <c r="S336" s="345"/>
      <c r="T336" s="345"/>
      <c r="U336" s="345"/>
      <c r="V336" s="345"/>
      <c r="W336" s="345"/>
      <c r="X336" s="345"/>
      <c r="Y336" s="345"/>
      <c r="Z336" s="345"/>
      <c r="AA336" s="345"/>
      <c r="AB336" s="345"/>
      <c r="AC336" s="345"/>
      <c r="AD336" s="345"/>
      <c r="AE336" s="345"/>
      <c r="AF336" s="345"/>
      <c r="AG336" s="345"/>
    </row>
    <row r="337" spans="1:33" s="30" customFormat="1" ht="121.5" customHeight="1">
      <c r="A337" s="162"/>
      <c r="B337" s="190" t="s">
        <v>2</v>
      </c>
      <c r="C337" s="165" t="s">
        <v>161</v>
      </c>
      <c r="D337" s="178" t="s">
        <v>214</v>
      </c>
      <c r="E337" s="24" t="s">
        <v>126</v>
      </c>
      <c r="F337" s="34" t="s">
        <v>127</v>
      </c>
      <c r="G337" s="92">
        <v>2210</v>
      </c>
      <c r="H337" s="69">
        <v>11000</v>
      </c>
      <c r="I337" s="72">
        <f>8856.18+2143.82</f>
        <v>11000</v>
      </c>
      <c r="J337" s="73"/>
      <c r="K337" s="82" t="s">
        <v>374</v>
      </c>
      <c r="L337" s="454">
        <v>11000</v>
      </c>
      <c r="M337" s="146" t="s">
        <v>191</v>
      </c>
      <c r="N337" s="146"/>
      <c r="O337" s="146"/>
      <c r="P337" s="58"/>
      <c r="Q337" s="350"/>
      <c r="R337" s="347"/>
      <c r="S337" s="347"/>
      <c r="T337" s="347"/>
      <c r="U337" s="347"/>
      <c r="V337" s="347"/>
      <c r="W337" s="347"/>
      <c r="X337" s="347"/>
      <c r="Y337" s="347"/>
      <c r="Z337" s="347"/>
      <c r="AA337" s="347"/>
      <c r="AB337" s="347"/>
      <c r="AC337" s="347"/>
      <c r="AD337" s="347"/>
      <c r="AE337" s="347"/>
      <c r="AF337" s="347"/>
      <c r="AG337" s="347"/>
    </row>
    <row r="338" spans="1:33" s="30" customFormat="1" ht="99.75" customHeight="1">
      <c r="A338" s="162"/>
      <c r="B338" s="190" t="s">
        <v>2</v>
      </c>
      <c r="C338" s="165" t="s">
        <v>162</v>
      </c>
      <c r="D338" s="178" t="s">
        <v>214</v>
      </c>
      <c r="E338" s="15" t="s">
        <v>76</v>
      </c>
      <c r="F338" s="34" t="s">
        <v>77</v>
      </c>
      <c r="G338" s="92">
        <v>2210</v>
      </c>
      <c r="H338" s="69">
        <v>10000</v>
      </c>
      <c r="I338" s="72">
        <v>10000</v>
      </c>
      <c r="J338" s="73"/>
      <c r="K338" s="50">
        <v>42577</v>
      </c>
      <c r="L338" s="454">
        <v>10000</v>
      </c>
      <c r="M338" s="115">
        <v>42580</v>
      </c>
      <c r="N338" s="115"/>
      <c r="O338" s="115"/>
      <c r="P338" s="58"/>
      <c r="Q338" s="350"/>
      <c r="R338" s="347"/>
      <c r="S338" s="347"/>
      <c r="T338" s="347"/>
      <c r="U338" s="347"/>
      <c r="V338" s="347"/>
      <c r="W338" s="347"/>
      <c r="X338" s="347"/>
      <c r="Y338" s="347"/>
      <c r="Z338" s="347"/>
      <c r="AA338" s="347"/>
      <c r="AB338" s="347"/>
      <c r="AC338" s="347"/>
      <c r="AD338" s="347"/>
      <c r="AE338" s="347"/>
      <c r="AF338" s="347"/>
      <c r="AG338" s="347"/>
    </row>
    <row r="339" spans="1:33" s="289" customFormat="1" ht="81" customHeight="1">
      <c r="A339" s="277"/>
      <c r="B339" s="278" t="s">
        <v>2</v>
      </c>
      <c r="C339" s="279" t="s">
        <v>33</v>
      </c>
      <c r="D339" s="291" t="s">
        <v>214</v>
      </c>
      <c r="E339" s="282" t="s">
        <v>106</v>
      </c>
      <c r="F339" s="283" t="s">
        <v>66</v>
      </c>
      <c r="G339" s="296">
        <v>3110</v>
      </c>
      <c r="H339" s="309">
        <v>84000</v>
      </c>
      <c r="I339" s="303"/>
      <c r="J339" s="285">
        <v>84000</v>
      </c>
      <c r="K339" s="286">
        <v>42605</v>
      </c>
      <c r="L339" s="454">
        <v>84000</v>
      </c>
      <c r="M339" s="299">
        <v>42611</v>
      </c>
      <c r="N339" s="299"/>
      <c r="O339" s="299"/>
      <c r="P339" s="288"/>
      <c r="Q339" s="358"/>
      <c r="R339" s="349"/>
      <c r="S339" s="349"/>
      <c r="T339" s="349"/>
      <c r="U339" s="349"/>
      <c r="V339" s="349"/>
      <c r="W339" s="349"/>
      <c r="X339" s="349"/>
      <c r="Y339" s="349"/>
      <c r="Z339" s="349"/>
      <c r="AA339" s="349"/>
      <c r="AB339" s="349"/>
      <c r="AC339" s="349"/>
      <c r="AD339" s="349"/>
      <c r="AE339" s="349"/>
      <c r="AF339" s="349"/>
      <c r="AG339" s="349"/>
    </row>
    <row r="340" spans="1:33" s="289" customFormat="1" ht="397.5" customHeight="1">
      <c r="A340" s="277"/>
      <c r="B340" s="278" t="s">
        <v>2</v>
      </c>
      <c r="C340" s="279" t="s">
        <v>692</v>
      </c>
      <c r="D340" s="291"/>
      <c r="E340" s="282" t="s">
        <v>125</v>
      </c>
      <c r="F340" s="283" t="s">
        <v>303</v>
      </c>
      <c r="G340" s="296">
        <v>2240</v>
      </c>
      <c r="H340" s="309">
        <v>95000</v>
      </c>
      <c r="I340" s="285"/>
      <c r="J340" s="285"/>
      <c r="K340" s="286"/>
      <c r="L340" s="454">
        <v>0</v>
      </c>
      <c r="M340" s="299"/>
      <c r="N340" s="299"/>
      <c r="O340" s="299"/>
      <c r="P340" s="288"/>
      <c r="Q340" s="358"/>
      <c r="R340" s="349"/>
      <c r="S340" s="349"/>
      <c r="T340" s="349"/>
      <c r="U340" s="349"/>
      <c r="V340" s="349"/>
      <c r="W340" s="349"/>
      <c r="X340" s="349"/>
      <c r="Y340" s="349"/>
      <c r="Z340" s="349"/>
      <c r="AA340" s="349"/>
      <c r="AB340" s="349"/>
      <c r="AC340" s="349"/>
      <c r="AD340" s="349"/>
      <c r="AE340" s="349"/>
      <c r="AF340" s="349"/>
      <c r="AG340" s="349"/>
    </row>
    <row r="341" spans="1:33" s="16" customFormat="1" ht="51.75" customHeight="1">
      <c r="A341" s="160">
        <v>27</v>
      </c>
      <c r="B341" s="168" t="s">
        <v>2</v>
      </c>
      <c r="C341" s="161"/>
      <c r="D341" s="172" t="s">
        <v>214</v>
      </c>
      <c r="E341" s="44"/>
      <c r="F341" s="33"/>
      <c r="G341" s="94"/>
      <c r="H341" s="62">
        <f>SUM(H337:H340)</f>
        <v>200000</v>
      </c>
      <c r="I341" s="62">
        <f>SUM(I337:I339)</f>
        <v>21000</v>
      </c>
      <c r="J341" s="62">
        <f>SUM(J337:J339)</f>
        <v>84000</v>
      </c>
      <c r="K341" s="51"/>
      <c r="L341" s="61">
        <f>SUM(L337:L340)</f>
        <v>105000</v>
      </c>
      <c r="M341" s="62"/>
      <c r="N341" s="62">
        <f>SUM(N337:N340)</f>
        <v>0</v>
      </c>
      <c r="O341" s="62">
        <f>SUM(O337:O340)</f>
        <v>0</v>
      </c>
      <c r="P341" s="58"/>
      <c r="Q341" s="344"/>
      <c r="R341" s="345"/>
      <c r="S341" s="345"/>
      <c r="T341" s="345"/>
      <c r="U341" s="345"/>
      <c r="V341" s="345"/>
      <c r="W341" s="345"/>
      <c r="X341" s="345"/>
      <c r="Y341" s="345"/>
      <c r="Z341" s="345"/>
      <c r="AA341" s="345"/>
      <c r="AB341" s="345"/>
      <c r="AC341" s="345"/>
      <c r="AD341" s="345"/>
      <c r="AE341" s="345"/>
      <c r="AF341" s="345"/>
      <c r="AG341" s="345"/>
    </row>
    <row r="342" spans="1:33" s="2" customFormat="1" ht="78.75" customHeight="1">
      <c r="A342" s="277"/>
      <c r="B342" s="193" t="s">
        <v>3</v>
      </c>
      <c r="C342" s="165" t="s">
        <v>261</v>
      </c>
      <c r="D342" s="23" t="s">
        <v>211</v>
      </c>
      <c r="E342" s="24" t="s">
        <v>76</v>
      </c>
      <c r="F342" s="34" t="s">
        <v>77</v>
      </c>
      <c r="G342" s="93">
        <v>2210</v>
      </c>
      <c r="H342" s="75">
        <v>4820</v>
      </c>
      <c r="I342" s="63">
        <v>4820</v>
      </c>
      <c r="J342" s="63"/>
      <c r="K342" s="81">
        <v>42670</v>
      </c>
      <c r="L342" s="454">
        <v>4820</v>
      </c>
      <c r="M342" s="110">
        <v>42674</v>
      </c>
      <c r="N342" s="110"/>
      <c r="O342" s="110"/>
      <c r="P342" s="58"/>
      <c r="Q342" s="350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  <c r="AC342" s="239"/>
      <c r="AD342" s="239"/>
      <c r="AE342" s="239"/>
      <c r="AF342" s="239"/>
      <c r="AG342" s="239"/>
    </row>
    <row r="343" spans="1:33" s="2" customFormat="1" ht="72.75" customHeight="1">
      <c r="A343" s="277"/>
      <c r="B343" s="193" t="s">
        <v>3</v>
      </c>
      <c r="C343" s="165" t="s">
        <v>261</v>
      </c>
      <c r="D343" s="23" t="s">
        <v>211</v>
      </c>
      <c r="E343" s="24" t="s">
        <v>76</v>
      </c>
      <c r="F343" s="34" t="s">
        <v>77</v>
      </c>
      <c r="G343" s="93">
        <v>3110</v>
      </c>
      <c r="H343" s="75">
        <v>10180</v>
      </c>
      <c r="I343" s="63"/>
      <c r="J343" s="63">
        <v>10180</v>
      </c>
      <c r="K343" s="81">
        <v>42676</v>
      </c>
      <c r="L343" s="454">
        <v>10180</v>
      </c>
      <c r="M343" s="110">
        <v>42699</v>
      </c>
      <c r="N343" s="110"/>
      <c r="O343" s="110"/>
      <c r="P343" s="58"/>
      <c r="Q343" s="350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  <c r="AC343" s="239"/>
      <c r="AD343" s="239"/>
      <c r="AE343" s="239"/>
      <c r="AF343" s="239"/>
      <c r="AG343" s="239"/>
    </row>
    <row r="344" spans="1:33" s="2" customFormat="1" ht="54" customHeight="1">
      <c r="A344" s="169"/>
      <c r="B344" s="193" t="s">
        <v>3</v>
      </c>
      <c r="C344" s="165" t="s">
        <v>262</v>
      </c>
      <c r="D344" s="23" t="s">
        <v>211</v>
      </c>
      <c r="E344" s="24" t="s">
        <v>76</v>
      </c>
      <c r="F344" s="34" t="s">
        <v>77</v>
      </c>
      <c r="G344" s="93">
        <v>2210</v>
      </c>
      <c r="H344" s="75">
        <v>13500</v>
      </c>
      <c r="I344" s="63">
        <v>13496</v>
      </c>
      <c r="J344" s="63"/>
      <c r="K344" s="81" t="s">
        <v>349</v>
      </c>
      <c r="L344" s="454">
        <v>13496</v>
      </c>
      <c r="M344" s="110">
        <v>42611</v>
      </c>
      <c r="N344" s="110"/>
      <c r="O344" s="110"/>
      <c r="P344" s="58"/>
      <c r="Q344" s="350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  <c r="AC344" s="239"/>
      <c r="AD344" s="239"/>
      <c r="AE344" s="239"/>
      <c r="AF344" s="239"/>
      <c r="AG344" s="239"/>
    </row>
    <row r="345" spans="1:33" s="2" customFormat="1" ht="68.25" customHeight="1">
      <c r="A345" s="169"/>
      <c r="B345" s="193" t="s">
        <v>3</v>
      </c>
      <c r="C345" s="165" t="s">
        <v>263</v>
      </c>
      <c r="D345" s="23" t="s">
        <v>211</v>
      </c>
      <c r="E345" s="24" t="s">
        <v>76</v>
      </c>
      <c r="F345" s="34" t="s">
        <v>77</v>
      </c>
      <c r="G345" s="93">
        <v>2210</v>
      </c>
      <c r="H345" s="75">
        <v>6500</v>
      </c>
      <c r="I345" s="63">
        <v>6500</v>
      </c>
      <c r="J345" s="63"/>
      <c r="K345" s="81">
        <v>42598</v>
      </c>
      <c r="L345" s="454">
        <v>6500</v>
      </c>
      <c r="M345" s="110">
        <v>42601</v>
      </c>
      <c r="N345" s="110"/>
      <c r="O345" s="110"/>
      <c r="P345" s="58"/>
      <c r="Q345" s="350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  <c r="AC345" s="239"/>
      <c r="AD345" s="239"/>
      <c r="AE345" s="239"/>
      <c r="AF345" s="239"/>
      <c r="AG345" s="239"/>
    </row>
    <row r="346" spans="1:33" s="2" customFormat="1" ht="112.5">
      <c r="A346" s="169"/>
      <c r="B346" s="193" t="s">
        <v>3</v>
      </c>
      <c r="C346" s="165" t="s">
        <v>264</v>
      </c>
      <c r="D346" s="23" t="s">
        <v>211</v>
      </c>
      <c r="E346" s="24" t="s">
        <v>125</v>
      </c>
      <c r="F346" s="34" t="s">
        <v>66</v>
      </c>
      <c r="G346" s="93">
        <v>2610</v>
      </c>
      <c r="H346" s="75">
        <v>115000</v>
      </c>
      <c r="I346" s="63">
        <f>41507+47881.32+230.24+25381.44-17.06</f>
        <v>114982.94000000002</v>
      </c>
      <c r="J346" s="63"/>
      <c r="K346" s="81" t="s">
        <v>344</v>
      </c>
      <c r="L346" s="454">
        <v>114982.94000000002</v>
      </c>
      <c r="M346" s="110" t="s">
        <v>515</v>
      </c>
      <c r="N346" s="110"/>
      <c r="O346" s="110"/>
      <c r="P346" s="58"/>
      <c r="Q346" s="350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</row>
    <row r="347" spans="1:33" s="2" customFormat="1" ht="81" customHeight="1">
      <c r="A347" s="277"/>
      <c r="B347" s="278" t="s">
        <v>3</v>
      </c>
      <c r="C347" s="326" t="s">
        <v>265</v>
      </c>
      <c r="D347" s="23" t="s">
        <v>211</v>
      </c>
      <c r="E347" s="24" t="s">
        <v>125</v>
      </c>
      <c r="F347" s="34" t="s">
        <v>66</v>
      </c>
      <c r="G347" s="93">
        <v>2240</v>
      </c>
      <c r="H347" s="75">
        <v>10000</v>
      </c>
      <c r="I347" s="63">
        <f>7694.8+2305.2</f>
        <v>10000</v>
      </c>
      <c r="J347" s="63"/>
      <c r="K347" s="81" t="s">
        <v>587</v>
      </c>
      <c r="L347" s="454">
        <v>10000</v>
      </c>
      <c r="M347" s="110" t="s">
        <v>611</v>
      </c>
      <c r="N347" s="110"/>
      <c r="O347" s="110"/>
      <c r="P347" s="58"/>
      <c r="Q347" s="350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  <c r="AC347" s="239"/>
      <c r="AD347" s="239"/>
      <c r="AE347" s="239"/>
      <c r="AF347" s="239"/>
      <c r="AG347" s="239"/>
    </row>
    <row r="348" spans="1:33" s="2" customFormat="1" ht="112.5">
      <c r="A348" s="169"/>
      <c r="B348" s="193" t="s">
        <v>3</v>
      </c>
      <c r="C348" s="165" t="s">
        <v>693</v>
      </c>
      <c r="D348" s="23" t="s">
        <v>211</v>
      </c>
      <c r="E348" s="24" t="s">
        <v>254</v>
      </c>
      <c r="F348" s="34" t="s">
        <v>66</v>
      </c>
      <c r="G348" s="93">
        <v>2240</v>
      </c>
      <c r="H348" s="75">
        <v>40000</v>
      </c>
      <c r="I348" s="63">
        <v>40000</v>
      </c>
      <c r="J348" s="63"/>
      <c r="K348" s="81">
        <v>42573</v>
      </c>
      <c r="L348" s="454">
        <v>40000</v>
      </c>
      <c r="M348" s="110">
        <v>42580</v>
      </c>
      <c r="N348" s="110"/>
      <c r="O348" s="110"/>
      <c r="P348" s="58"/>
      <c r="Q348" s="350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  <c r="AC348" s="239"/>
      <c r="AD348" s="239"/>
      <c r="AE348" s="239"/>
      <c r="AF348" s="239"/>
      <c r="AG348" s="239"/>
    </row>
    <row r="349" spans="1:33" s="16" customFormat="1" ht="45.75" customHeight="1">
      <c r="A349" s="160">
        <v>28</v>
      </c>
      <c r="B349" s="168" t="s">
        <v>3</v>
      </c>
      <c r="C349" s="176"/>
      <c r="D349" s="10" t="s">
        <v>211</v>
      </c>
      <c r="E349" s="17"/>
      <c r="F349" s="32"/>
      <c r="G349" s="98"/>
      <c r="H349" s="57">
        <f aca="true" t="shared" si="18" ref="H349:O349">SUM(H342:H348)</f>
        <v>200000</v>
      </c>
      <c r="I349" s="57">
        <f t="shared" si="18"/>
        <v>189798.94</v>
      </c>
      <c r="J349" s="57">
        <f t="shared" si="18"/>
        <v>10180</v>
      </c>
      <c r="K349" s="57"/>
      <c r="L349" s="455">
        <f t="shared" si="18"/>
        <v>199978.94</v>
      </c>
      <c r="M349" s="57"/>
      <c r="N349" s="57">
        <f t="shared" si="18"/>
        <v>0</v>
      </c>
      <c r="O349" s="57">
        <f t="shared" si="18"/>
        <v>0</v>
      </c>
      <c r="P349" s="58"/>
      <c r="Q349" s="344"/>
      <c r="R349" s="345"/>
      <c r="S349" s="345"/>
      <c r="T349" s="345"/>
      <c r="U349" s="345"/>
      <c r="V349" s="345"/>
      <c r="W349" s="345"/>
      <c r="X349" s="345"/>
      <c r="Y349" s="345"/>
      <c r="Z349" s="345"/>
      <c r="AA349" s="345"/>
      <c r="AB349" s="345"/>
      <c r="AC349" s="345"/>
      <c r="AD349" s="345"/>
      <c r="AE349" s="345"/>
      <c r="AF349" s="345"/>
      <c r="AG349" s="345"/>
    </row>
    <row r="350" spans="1:21" ht="114" customHeight="1">
      <c r="A350" s="277"/>
      <c r="B350" s="193" t="s">
        <v>4</v>
      </c>
      <c r="C350" s="163" t="s">
        <v>536</v>
      </c>
      <c r="D350" s="178" t="s">
        <v>214</v>
      </c>
      <c r="E350" s="24" t="s">
        <v>76</v>
      </c>
      <c r="F350" s="35" t="s">
        <v>77</v>
      </c>
      <c r="G350" s="96">
        <v>2210</v>
      </c>
      <c r="H350" s="75">
        <v>1000</v>
      </c>
      <c r="I350" s="70">
        <v>980</v>
      </c>
      <c r="J350" s="71"/>
      <c r="K350" s="47">
        <v>42730</v>
      </c>
      <c r="L350" s="454">
        <v>980</v>
      </c>
      <c r="M350" s="112">
        <v>42733</v>
      </c>
      <c r="N350" s="112"/>
      <c r="O350" s="112"/>
      <c r="P350" s="58"/>
      <c r="Q350" s="350"/>
      <c r="R350" s="239"/>
      <c r="S350" s="239"/>
      <c r="T350" s="239"/>
      <c r="U350" s="239"/>
    </row>
    <row r="351" spans="1:21" ht="116.25" customHeight="1">
      <c r="A351" s="277"/>
      <c r="B351" s="227" t="s">
        <v>4</v>
      </c>
      <c r="C351" s="163" t="s">
        <v>536</v>
      </c>
      <c r="D351" s="178" t="s">
        <v>214</v>
      </c>
      <c r="E351" s="24" t="s">
        <v>76</v>
      </c>
      <c r="F351" s="25" t="s">
        <v>77</v>
      </c>
      <c r="G351" s="96">
        <v>3110</v>
      </c>
      <c r="H351" s="75">
        <v>94000</v>
      </c>
      <c r="I351" s="70"/>
      <c r="J351" s="71">
        <f>88113.6+5886.4</f>
        <v>94000</v>
      </c>
      <c r="K351" s="79" t="s">
        <v>563</v>
      </c>
      <c r="L351" s="454">
        <v>94000</v>
      </c>
      <c r="M351" s="304" t="s">
        <v>594</v>
      </c>
      <c r="N351" s="304"/>
      <c r="O351" s="304"/>
      <c r="P351" s="58"/>
      <c r="Q351" s="350"/>
      <c r="R351" s="239"/>
      <c r="S351" s="239"/>
      <c r="T351" s="239"/>
      <c r="U351" s="239"/>
    </row>
    <row r="352" spans="1:21" ht="87" customHeight="1">
      <c r="A352" s="277"/>
      <c r="B352" s="193" t="s">
        <v>4</v>
      </c>
      <c r="C352" s="163" t="s">
        <v>535</v>
      </c>
      <c r="D352" s="178" t="s">
        <v>214</v>
      </c>
      <c r="E352" s="24" t="s">
        <v>76</v>
      </c>
      <c r="F352" s="35" t="s">
        <v>77</v>
      </c>
      <c r="G352" s="96">
        <v>2210</v>
      </c>
      <c r="H352" s="75">
        <v>1400</v>
      </c>
      <c r="I352" s="70">
        <v>1400</v>
      </c>
      <c r="J352" s="71"/>
      <c r="K352" s="47">
        <v>42730</v>
      </c>
      <c r="L352" s="454">
        <v>1400</v>
      </c>
      <c r="M352" s="112">
        <v>42367</v>
      </c>
      <c r="N352" s="112"/>
      <c r="O352" s="112"/>
      <c r="P352" s="58"/>
      <c r="Q352" s="350"/>
      <c r="R352" s="239"/>
      <c r="S352" s="239"/>
      <c r="T352" s="239"/>
      <c r="U352" s="239"/>
    </row>
    <row r="353" spans="1:21" ht="145.5" customHeight="1">
      <c r="A353" s="277"/>
      <c r="B353" s="193" t="s">
        <v>4</v>
      </c>
      <c r="C353" s="163" t="s">
        <v>534</v>
      </c>
      <c r="D353" s="178" t="s">
        <v>214</v>
      </c>
      <c r="E353" s="24" t="s">
        <v>76</v>
      </c>
      <c r="F353" s="25" t="s">
        <v>77</v>
      </c>
      <c r="G353" s="96">
        <v>3110</v>
      </c>
      <c r="H353" s="75">
        <v>103600</v>
      </c>
      <c r="I353" s="70"/>
      <c r="J353" s="71">
        <f>77856+25423.2</f>
        <v>103279.2</v>
      </c>
      <c r="K353" s="273" t="s">
        <v>514</v>
      </c>
      <c r="L353" s="454">
        <v>103279.2</v>
      </c>
      <c r="M353" s="110" t="s">
        <v>541</v>
      </c>
      <c r="N353" s="110"/>
      <c r="O353" s="110"/>
      <c r="P353" s="58"/>
      <c r="Q353" s="236"/>
      <c r="R353" s="239"/>
      <c r="S353" s="239"/>
      <c r="T353" s="239"/>
      <c r="U353" s="239"/>
    </row>
    <row r="354" spans="1:33" s="16" customFormat="1" ht="54" customHeight="1">
      <c r="A354" s="160">
        <v>29</v>
      </c>
      <c r="B354" s="168" t="s">
        <v>4</v>
      </c>
      <c r="C354" s="172"/>
      <c r="D354" s="172" t="s">
        <v>214</v>
      </c>
      <c r="E354" s="17"/>
      <c r="F354" s="32"/>
      <c r="G354" s="95"/>
      <c r="H354" s="62">
        <f aca="true" t="shared" si="19" ref="H354:O354">SUM(H350:H353)</f>
        <v>200000</v>
      </c>
      <c r="I354" s="62">
        <f t="shared" si="19"/>
        <v>2380</v>
      </c>
      <c r="J354" s="62">
        <f t="shared" si="19"/>
        <v>197279.2</v>
      </c>
      <c r="K354" s="187"/>
      <c r="L354" s="61">
        <f t="shared" si="19"/>
        <v>199659.2</v>
      </c>
      <c r="M354" s="62"/>
      <c r="N354" s="62">
        <f t="shared" si="19"/>
        <v>0</v>
      </c>
      <c r="O354" s="62">
        <f t="shared" si="19"/>
        <v>0</v>
      </c>
      <c r="P354" s="58"/>
      <c r="Q354" s="344"/>
      <c r="R354" s="345"/>
      <c r="S354" s="345"/>
      <c r="T354" s="345"/>
      <c r="U354" s="345"/>
      <c r="V354" s="345"/>
      <c r="W354" s="345"/>
      <c r="X354" s="345"/>
      <c r="Y354" s="345"/>
      <c r="Z354" s="345"/>
      <c r="AA354" s="345"/>
      <c r="AB354" s="345"/>
      <c r="AC354" s="345"/>
      <c r="AD354" s="345"/>
      <c r="AE354" s="345"/>
      <c r="AF354" s="345"/>
      <c r="AG354" s="345"/>
    </row>
    <row r="355" spans="1:33" s="30" customFormat="1" ht="75">
      <c r="A355" s="162"/>
      <c r="B355" s="190" t="s">
        <v>8</v>
      </c>
      <c r="C355" s="179" t="s">
        <v>181</v>
      </c>
      <c r="D355" s="203" t="s">
        <v>213</v>
      </c>
      <c r="E355" s="24" t="s">
        <v>134</v>
      </c>
      <c r="F355" s="34" t="s">
        <v>219</v>
      </c>
      <c r="G355" s="93">
        <v>3110</v>
      </c>
      <c r="H355" s="69">
        <v>3000</v>
      </c>
      <c r="I355" s="72"/>
      <c r="J355" s="73">
        <v>3000</v>
      </c>
      <c r="K355" s="82">
        <v>42573</v>
      </c>
      <c r="L355" s="454">
        <v>3000</v>
      </c>
      <c r="M355" s="121">
        <v>42579</v>
      </c>
      <c r="N355" s="121"/>
      <c r="O355" s="121"/>
      <c r="P355" s="58"/>
      <c r="Q355" s="346"/>
      <c r="R355" s="347"/>
      <c r="S355" s="347"/>
      <c r="T355" s="347"/>
      <c r="U355" s="347"/>
      <c r="V355" s="347"/>
      <c r="W355" s="347"/>
      <c r="X355" s="347"/>
      <c r="Y355" s="347"/>
      <c r="Z355" s="347"/>
      <c r="AA355" s="347"/>
      <c r="AB355" s="347"/>
      <c r="AC355" s="347"/>
      <c r="AD355" s="347"/>
      <c r="AE355" s="347"/>
      <c r="AF355" s="347"/>
      <c r="AG355" s="347"/>
    </row>
    <row r="356" spans="1:33" s="30" customFormat="1" ht="75">
      <c r="A356" s="162"/>
      <c r="B356" s="190" t="s">
        <v>8</v>
      </c>
      <c r="C356" s="179" t="s">
        <v>190</v>
      </c>
      <c r="D356" s="203" t="s">
        <v>213</v>
      </c>
      <c r="E356" s="24" t="s">
        <v>114</v>
      </c>
      <c r="F356" s="25" t="s">
        <v>116</v>
      </c>
      <c r="G356" s="92">
        <v>3110</v>
      </c>
      <c r="H356" s="69">
        <v>3000</v>
      </c>
      <c r="I356" s="72">
        <v>3000</v>
      </c>
      <c r="J356" s="73"/>
      <c r="K356" s="82">
        <v>42569</v>
      </c>
      <c r="L356" s="454">
        <v>3000</v>
      </c>
      <c r="M356" s="121">
        <v>42572</v>
      </c>
      <c r="N356" s="121"/>
      <c r="O356" s="121"/>
      <c r="P356" s="58"/>
      <c r="Q356" s="346"/>
      <c r="R356" s="347"/>
      <c r="S356" s="347"/>
      <c r="T356" s="347"/>
      <c r="U356" s="347"/>
      <c r="V356" s="347"/>
      <c r="W356" s="347"/>
      <c r="X356" s="347"/>
      <c r="Y356" s="347"/>
      <c r="Z356" s="347"/>
      <c r="AA356" s="347"/>
      <c r="AB356" s="347"/>
      <c r="AC356" s="347"/>
      <c r="AD356" s="347"/>
      <c r="AE356" s="347"/>
      <c r="AF356" s="347"/>
      <c r="AG356" s="347"/>
    </row>
    <row r="357" spans="1:33" s="30" customFormat="1" ht="75">
      <c r="A357" s="162"/>
      <c r="B357" s="190" t="s">
        <v>8</v>
      </c>
      <c r="C357" s="179" t="s">
        <v>196</v>
      </c>
      <c r="D357" s="203" t="s">
        <v>213</v>
      </c>
      <c r="E357" s="24" t="s">
        <v>76</v>
      </c>
      <c r="F357" s="25" t="s">
        <v>77</v>
      </c>
      <c r="G357" s="92">
        <v>2210</v>
      </c>
      <c r="H357" s="69">
        <v>20000</v>
      </c>
      <c r="I357" s="72">
        <v>16099.2</v>
      </c>
      <c r="J357" s="73"/>
      <c r="K357" s="82">
        <v>42629</v>
      </c>
      <c r="L357" s="454">
        <v>16099.2</v>
      </c>
      <c r="M357" s="121"/>
      <c r="N357" s="121"/>
      <c r="O357" s="121"/>
      <c r="P357" s="58"/>
      <c r="Q357" s="346"/>
      <c r="R357" s="347"/>
      <c r="S357" s="347"/>
      <c r="T357" s="347"/>
      <c r="U357" s="347"/>
      <c r="V357" s="347"/>
      <c r="W357" s="347"/>
      <c r="X357" s="347"/>
      <c r="Y357" s="347"/>
      <c r="Z357" s="347"/>
      <c r="AA357" s="347"/>
      <c r="AB357" s="347"/>
      <c r="AC357" s="347"/>
      <c r="AD357" s="347"/>
      <c r="AE357" s="347"/>
      <c r="AF357" s="347"/>
      <c r="AG357" s="347"/>
    </row>
    <row r="358" spans="1:33" s="30" customFormat="1" ht="75">
      <c r="A358" s="162"/>
      <c r="B358" s="190" t="s">
        <v>8</v>
      </c>
      <c r="C358" s="322" t="s">
        <v>694</v>
      </c>
      <c r="D358" s="203" t="s">
        <v>213</v>
      </c>
      <c r="E358" s="24" t="s">
        <v>76</v>
      </c>
      <c r="F358" s="25" t="s">
        <v>78</v>
      </c>
      <c r="G358" s="92">
        <v>2210</v>
      </c>
      <c r="H358" s="69">
        <v>20000</v>
      </c>
      <c r="I358" s="72">
        <v>18160</v>
      </c>
      <c r="J358" s="73"/>
      <c r="K358" s="82">
        <v>42730</v>
      </c>
      <c r="L358" s="454">
        <v>18160</v>
      </c>
      <c r="M358" s="121">
        <v>42733</v>
      </c>
      <c r="N358" s="121"/>
      <c r="O358" s="121"/>
      <c r="P358" s="58"/>
      <c r="Q358" s="346"/>
      <c r="R358" s="347"/>
      <c r="S358" s="347"/>
      <c r="T358" s="347"/>
      <c r="U358" s="347"/>
      <c r="V358" s="347"/>
      <c r="W358" s="347"/>
      <c r="X358" s="347"/>
      <c r="Y358" s="347"/>
      <c r="Z358" s="347"/>
      <c r="AA358" s="347"/>
      <c r="AB358" s="347"/>
      <c r="AC358" s="347"/>
      <c r="AD358" s="347"/>
      <c r="AE358" s="347"/>
      <c r="AF358" s="347"/>
      <c r="AG358" s="347"/>
    </row>
    <row r="359" spans="1:33" s="30" customFormat="1" ht="75">
      <c r="A359" s="162"/>
      <c r="B359" s="190" t="s">
        <v>8</v>
      </c>
      <c r="C359" s="179" t="s">
        <v>197</v>
      </c>
      <c r="D359" s="203" t="s">
        <v>213</v>
      </c>
      <c r="E359" s="24" t="s">
        <v>76</v>
      </c>
      <c r="F359" s="25" t="s">
        <v>79</v>
      </c>
      <c r="G359" s="92" t="s">
        <v>221</v>
      </c>
      <c r="H359" s="69">
        <v>20000</v>
      </c>
      <c r="I359" s="72">
        <v>4500</v>
      </c>
      <c r="J359" s="73">
        <f>7828.8+7480</f>
        <v>15308.8</v>
      </c>
      <c r="K359" s="82" t="s">
        <v>552</v>
      </c>
      <c r="L359" s="454">
        <v>19808.8</v>
      </c>
      <c r="M359" s="265" t="s">
        <v>576</v>
      </c>
      <c r="N359" s="265"/>
      <c r="O359" s="265"/>
      <c r="P359" s="58"/>
      <c r="Q359" s="346"/>
      <c r="R359" s="347"/>
      <c r="S359" s="347"/>
      <c r="T359" s="347"/>
      <c r="U359" s="347"/>
      <c r="V359" s="347"/>
      <c r="W359" s="347"/>
      <c r="X359" s="347"/>
      <c r="Y359" s="347"/>
      <c r="Z359" s="347"/>
      <c r="AA359" s="347"/>
      <c r="AB359" s="347"/>
      <c r="AC359" s="347"/>
      <c r="AD359" s="347"/>
      <c r="AE359" s="347"/>
      <c r="AF359" s="347"/>
      <c r="AG359" s="347"/>
    </row>
    <row r="360" spans="1:33" s="30" customFormat="1" ht="75">
      <c r="A360" s="162"/>
      <c r="B360" s="190" t="s">
        <v>8</v>
      </c>
      <c r="C360" s="179" t="s">
        <v>198</v>
      </c>
      <c r="D360" s="203" t="s">
        <v>213</v>
      </c>
      <c r="E360" s="24" t="s">
        <v>76</v>
      </c>
      <c r="F360" s="25" t="s">
        <v>78</v>
      </c>
      <c r="G360" s="92">
        <v>2210</v>
      </c>
      <c r="H360" s="69">
        <v>20000</v>
      </c>
      <c r="I360" s="72">
        <v>9340</v>
      </c>
      <c r="J360" s="73"/>
      <c r="K360" s="82">
        <v>42730</v>
      </c>
      <c r="L360" s="454">
        <v>9340</v>
      </c>
      <c r="M360" s="121">
        <v>42733</v>
      </c>
      <c r="N360" s="121"/>
      <c r="O360" s="121"/>
      <c r="P360" s="58"/>
      <c r="Q360" s="346"/>
      <c r="R360" s="347"/>
      <c r="S360" s="347"/>
      <c r="T360" s="347"/>
      <c r="U360" s="347"/>
      <c r="V360" s="347"/>
      <c r="W360" s="347"/>
      <c r="X360" s="347"/>
      <c r="Y360" s="347"/>
      <c r="Z360" s="347"/>
      <c r="AA360" s="347"/>
      <c r="AB360" s="347"/>
      <c r="AC360" s="347"/>
      <c r="AD360" s="347"/>
      <c r="AE360" s="347"/>
      <c r="AF360" s="347"/>
      <c r="AG360" s="347"/>
    </row>
    <row r="361" spans="1:33" s="30" customFormat="1" ht="75">
      <c r="A361" s="162"/>
      <c r="B361" s="190" t="s">
        <v>8</v>
      </c>
      <c r="C361" s="179" t="s">
        <v>199</v>
      </c>
      <c r="D361" s="203" t="s">
        <v>213</v>
      </c>
      <c r="E361" s="24" t="s">
        <v>76</v>
      </c>
      <c r="F361" s="25" t="s">
        <v>77</v>
      </c>
      <c r="G361" s="92">
        <v>3110</v>
      </c>
      <c r="H361" s="69">
        <v>30000</v>
      </c>
      <c r="I361" s="72"/>
      <c r="J361" s="73">
        <v>30000</v>
      </c>
      <c r="K361" s="82">
        <v>42607</v>
      </c>
      <c r="L361" s="454">
        <v>30000</v>
      </c>
      <c r="M361" s="121">
        <v>42613</v>
      </c>
      <c r="N361" s="121"/>
      <c r="O361" s="121"/>
      <c r="P361" s="58"/>
      <c r="Q361" s="346"/>
      <c r="R361" s="347"/>
      <c r="S361" s="347"/>
      <c r="T361" s="347"/>
      <c r="U361" s="347"/>
      <c r="V361" s="347"/>
      <c r="W361" s="347"/>
      <c r="X361" s="347"/>
      <c r="Y361" s="347"/>
      <c r="Z361" s="347"/>
      <c r="AA361" s="347"/>
      <c r="AB361" s="347"/>
      <c r="AC361" s="347"/>
      <c r="AD361" s="347"/>
      <c r="AE361" s="347"/>
      <c r="AF361" s="347"/>
      <c r="AG361" s="347"/>
    </row>
    <row r="362" spans="1:33" s="30" customFormat="1" ht="75">
      <c r="A362" s="162"/>
      <c r="B362" s="190" t="s">
        <v>8</v>
      </c>
      <c r="C362" s="179" t="s">
        <v>200</v>
      </c>
      <c r="D362" s="203" t="s">
        <v>213</v>
      </c>
      <c r="E362" s="24" t="s">
        <v>76</v>
      </c>
      <c r="F362" s="25" t="s">
        <v>77</v>
      </c>
      <c r="G362" s="92">
        <v>2210</v>
      </c>
      <c r="H362" s="69">
        <v>5000</v>
      </c>
      <c r="I362" s="72">
        <v>5000</v>
      </c>
      <c r="J362" s="73"/>
      <c r="K362" s="82">
        <v>42598</v>
      </c>
      <c r="L362" s="454">
        <v>5000</v>
      </c>
      <c r="M362" s="121">
        <v>42601</v>
      </c>
      <c r="N362" s="121"/>
      <c r="O362" s="121"/>
      <c r="P362" s="58"/>
      <c r="Q362" s="346"/>
      <c r="R362" s="347"/>
      <c r="S362" s="347"/>
      <c r="T362" s="347"/>
      <c r="U362" s="347"/>
      <c r="V362" s="347"/>
      <c r="W362" s="347"/>
      <c r="X362" s="347"/>
      <c r="Y362" s="347"/>
      <c r="Z362" s="347"/>
      <c r="AA362" s="347"/>
      <c r="AB362" s="347"/>
      <c r="AC362" s="347"/>
      <c r="AD362" s="347"/>
      <c r="AE362" s="347"/>
      <c r="AF362" s="347"/>
      <c r="AG362" s="347"/>
    </row>
    <row r="363" spans="1:33" s="30" customFormat="1" ht="75">
      <c r="A363" s="162"/>
      <c r="B363" s="190" t="s">
        <v>8</v>
      </c>
      <c r="C363" s="179" t="s">
        <v>178</v>
      </c>
      <c r="D363" s="203" t="s">
        <v>213</v>
      </c>
      <c r="E363" s="24" t="s">
        <v>84</v>
      </c>
      <c r="F363" s="25" t="s">
        <v>85</v>
      </c>
      <c r="G363" s="92">
        <v>3110</v>
      </c>
      <c r="H363" s="69">
        <v>30000</v>
      </c>
      <c r="I363" s="72"/>
      <c r="J363" s="73">
        <v>30000</v>
      </c>
      <c r="K363" s="82">
        <v>42599</v>
      </c>
      <c r="L363" s="454">
        <v>30000</v>
      </c>
      <c r="M363" s="265" t="s">
        <v>370</v>
      </c>
      <c r="N363" s="265"/>
      <c r="O363" s="265"/>
      <c r="P363" s="58"/>
      <c r="Q363" s="346"/>
      <c r="R363" s="347"/>
      <c r="S363" s="347"/>
      <c r="T363" s="347"/>
      <c r="U363" s="347"/>
      <c r="V363" s="347"/>
      <c r="W363" s="347"/>
      <c r="X363" s="347"/>
      <c r="Y363" s="347"/>
      <c r="Z363" s="347"/>
      <c r="AA363" s="347"/>
      <c r="AB363" s="347"/>
      <c r="AC363" s="347"/>
      <c r="AD363" s="347"/>
      <c r="AE363" s="347"/>
      <c r="AF363" s="347"/>
      <c r="AG363" s="347"/>
    </row>
    <row r="364" spans="1:33" s="30" customFormat="1" ht="75">
      <c r="A364" s="162"/>
      <c r="B364" s="190" t="s">
        <v>8</v>
      </c>
      <c r="C364" s="179" t="s">
        <v>201</v>
      </c>
      <c r="D364" s="203" t="s">
        <v>213</v>
      </c>
      <c r="E364" s="24" t="s">
        <v>114</v>
      </c>
      <c r="F364" s="25" t="s">
        <v>115</v>
      </c>
      <c r="G364" s="92">
        <v>2210</v>
      </c>
      <c r="H364" s="69">
        <v>4500</v>
      </c>
      <c r="I364" s="72">
        <v>4500</v>
      </c>
      <c r="J364" s="73"/>
      <c r="K364" s="82">
        <v>42559</v>
      </c>
      <c r="L364" s="454">
        <v>4500</v>
      </c>
      <c r="M364" s="121">
        <v>42565</v>
      </c>
      <c r="N364" s="121"/>
      <c r="O364" s="121"/>
      <c r="P364" s="58"/>
      <c r="Q364" s="346"/>
      <c r="R364" s="347"/>
      <c r="S364" s="347"/>
      <c r="T364" s="347"/>
      <c r="U364" s="347"/>
      <c r="V364" s="347"/>
      <c r="W364" s="347"/>
      <c r="X364" s="347"/>
      <c r="Y364" s="347"/>
      <c r="Z364" s="347"/>
      <c r="AA364" s="347"/>
      <c r="AB364" s="347"/>
      <c r="AC364" s="347"/>
      <c r="AD364" s="347"/>
      <c r="AE364" s="347"/>
      <c r="AF364" s="347"/>
      <c r="AG364" s="347"/>
    </row>
    <row r="365" spans="1:33" s="30" customFormat="1" ht="75">
      <c r="A365" s="162"/>
      <c r="B365" s="190" t="s">
        <v>8</v>
      </c>
      <c r="C365" s="179" t="s">
        <v>202</v>
      </c>
      <c r="D365" s="203" t="s">
        <v>213</v>
      </c>
      <c r="E365" s="24" t="s">
        <v>134</v>
      </c>
      <c r="F365" s="25" t="s">
        <v>237</v>
      </c>
      <c r="G365" s="92">
        <v>2110</v>
      </c>
      <c r="H365" s="69">
        <v>10000</v>
      </c>
      <c r="I365" s="72">
        <v>10000</v>
      </c>
      <c r="J365" s="73"/>
      <c r="K365" s="82">
        <v>42692</v>
      </c>
      <c r="L365" s="454">
        <v>10000</v>
      </c>
      <c r="M365" s="121">
        <v>42696</v>
      </c>
      <c r="N365" s="121"/>
      <c r="O365" s="121"/>
      <c r="P365" s="58"/>
      <c r="Q365" s="346"/>
      <c r="R365" s="347"/>
      <c r="S365" s="347"/>
      <c r="T365" s="347"/>
      <c r="U365" s="347"/>
      <c r="V365" s="347"/>
      <c r="W365" s="347"/>
      <c r="X365" s="347"/>
      <c r="Y365" s="347"/>
      <c r="Z365" s="347"/>
      <c r="AA365" s="347"/>
      <c r="AB365" s="347"/>
      <c r="AC365" s="347"/>
      <c r="AD365" s="347"/>
      <c r="AE365" s="347"/>
      <c r="AF365" s="347"/>
      <c r="AG365" s="347"/>
    </row>
    <row r="366" spans="1:33" s="30" customFormat="1" ht="75">
      <c r="A366" s="162"/>
      <c r="B366" s="193" t="s">
        <v>8</v>
      </c>
      <c r="C366" s="186" t="s">
        <v>203</v>
      </c>
      <c r="D366" s="203" t="s">
        <v>213</v>
      </c>
      <c r="E366" s="24" t="s">
        <v>134</v>
      </c>
      <c r="F366" s="25" t="s">
        <v>255</v>
      </c>
      <c r="G366" s="92">
        <v>2210</v>
      </c>
      <c r="H366" s="69">
        <v>7000</v>
      </c>
      <c r="I366" s="72">
        <v>7000</v>
      </c>
      <c r="J366" s="73"/>
      <c r="K366" s="82">
        <v>42600</v>
      </c>
      <c r="L366" s="454">
        <v>7000</v>
      </c>
      <c r="M366" s="121">
        <v>42605</v>
      </c>
      <c r="N366" s="121"/>
      <c r="O366" s="121"/>
      <c r="P366" s="58"/>
      <c r="Q366" s="346"/>
      <c r="R366" s="347"/>
      <c r="S366" s="347"/>
      <c r="T366" s="347"/>
      <c r="U366" s="347"/>
      <c r="V366" s="347"/>
      <c r="W366" s="347"/>
      <c r="X366" s="347"/>
      <c r="Y366" s="347"/>
      <c r="Z366" s="347"/>
      <c r="AA366" s="347"/>
      <c r="AB366" s="347"/>
      <c r="AC366" s="347"/>
      <c r="AD366" s="347"/>
      <c r="AE366" s="347"/>
      <c r="AF366" s="347"/>
      <c r="AG366" s="347"/>
    </row>
    <row r="367" spans="1:33" s="30" customFormat="1" ht="75">
      <c r="A367" s="162"/>
      <c r="B367" s="193" t="s">
        <v>8</v>
      </c>
      <c r="C367" s="186" t="s">
        <v>204</v>
      </c>
      <c r="D367" s="203" t="s">
        <v>213</v>
      </c>
      <c r="E367" s="24" t="s">
        <v>134</v>
      </c>
      <c r="F367" s="25" t="s">
        <v>135</v>
      </c>
      <c r="G367" s="92">
        <v>2220</v>
      </c>
      <c r="H367" s="69">
        <v>5000</v>
      </c>
      <c r="I367" s="72">
        <v>5000</v>
      </c>
      <c r="J367" s="73"/>
      <c r="K367" s="82">
        <v>42573</v>
      </c>
      <c r="L367" s="454">
        <v>5000</v>
      </c>
      <c r="M367" s="121" t="s">
        <v>23</v>
      </c>
      <c r="N367" s="121"/>
      <c r="O367" s="121"/>
      <c r="P367" s="58"/>
      <c r="Q367" s="346"/>
      <c r="R367" s="347"/>
      <c r="S367" s="347"/>
      <c r="T367" s="347"/>
      <c r="U367" s="347"/>
      <c r="V367" s="347"/>
      <c r="W367" s="347"/>
      <c r="X367" s="347"/>
      <c r="Y367" s="347"/>
      <c r="Z367" s="347"/>
      <c r="AA367" s="347"/>
      <c r="AB367" s="347"/>
      <c r="AC367" s="347"/>
      <c r="AD367" s="347"/>
      <c r="AE367" s="347"/>
      <c r="AF367" s="347"/>
      <c r="AG367" s="347"/>
    </row>
    <row r="368" spans="1:33" s="30" customFormat="1" ht="75">
      <c r="A368" s="162"/>
      <c r="B368" s="193" t="s">
        <v>8</v>
      </c>
      <c r="C368" s="186" t="s">
        <v>695</v>
      </c>
      <c r="D368" s="203" t="s">
        <v>213</v>
      </c>
      <c r="E368" s="24" t="s">
        <v>84</v>
      </c>
      <c r="F368" s="25" t="s">
        <v>85</v>
      </c>
      <c r="G368" s="92">
        <v>2210</v>
      </c>
      <c r="H368" s="69">
        <v>3000</v>
      </c>
      <c r="I368" s="72">
        <v>3000</v>
      </c>
      <c r="J368" s="73"/>
      <c r="K368" s="82">
        <v>42571</v>
      </c>
      <c r="L368" s="454">
        <v>3000</v>
      </c>
      <c r="M368" s="121">
        <v>42576</v>
      </c>
      <c r="N368" s="121"/>
      <c r="O368" s="121"/>
      <c r="P368" s="58"/>
      <c r="Q368" s="346"/>
      <c r="R368" s="347"/>
      <c r="S368" s="347"/>
      <c r="T368" s="347"/>
      <c r="U368" s="347"/>
      <c r="V368" s="347"/>
      <c r="W368" s="347"/>
      <c r="X368" s="347"/>
      <c r="Y368" s="347"/>
      <c r="Z368" s="347"/>
      <c r="AA368" s="347"/>
      <c r="AB368" s="347"/>
      <c r="AC368" s="347"/>
      <c r="AD368" s="347"/>
      <c r="AE368" s="347"/>
      <c r="AF368" s="347"/>
      <c r="AG368" s="347"/>
    </row>
    <row r="369" spans="1:33" s="30" customFormat="1" ht="75">
      <c r="A369" s="162"/>
      <c r="B369" s="193" t="s">
        <v>8</v>
      </c>
      <c r="C369" s="186" t="s">
        <v>205</v>
      </c>
      <c r="D369" s="203" t="s">
        <v>213</v>
      </c>
      <c r="E369" s="24" t="s">
        <v>134</v>
      </c>
      <c r="F369" s="25" t="s">
        <v>135</v>
      </c>
      <c r="G369" s="92">
        <v>2220</v>
      </c>
      <c r="H369" s="69">
        <v>4000</v>
      </c>
      <c r="I369" s="72">
        <v>4000</v>
      </c>
      <c r="J369" s="73"/>
      <c r="K369" s="82">
        <v>42570</v>
      </c>
      <c r="L369" s="454">
        <v>4000</v>
      </c>
      <c r="M369" s="121">
        <v>42573</v>
      </c>
      <c r="N369" s="121"/>
      <c r="O369" s="121"/>
      <c r="P369" s="58"/>
      <c r="Q369" s="346"/>
      <c r="R369" s="347"/>
      <c r="S369" s="347"/>
      <c r="T369" s="347"/>
      <c r="U369" s="347"/>
      <c r="V369" s="347"/>
      <c r="W369" s="347"/>
      <c r="X369" s="347"/>
      <c r="Y369" s="347"/>
      <c r="Z369" s="347"/>
      <c r="AA369" s="347"/>
      <c r="AB369" s="347"/>
      <c r="AC369" s="347"/>
      <c r="AD369" s="347"/>
      <c r="AE369" s="347"/>
      <c r="AF369" s="347"/>
      <c r="AG369" s="347"/>
    </row>
    <row r="370" spans="1:33" s="30" customFormat="1" ht="75">
      <c r="A370" s="162"/>
      <c r="B370" s="227" t="s">
        <v>8</v>
      </c>
      <c r="C370" s="186" t="s">
        <v>205</v>
      </c>
      <c r="D370" s="203" t="s">
        <v>213</v>
      </c>
      <c r="E370" s="24" t="s">
        <v>134</v>
      </c>
      <c r="F370" s="25" t="s">
        <v>135</v>
      </c>
      <c r="G370" s="92">
        <v>2230</v>
      </c>
      <c r="H370" s="69">
        <v>1000</v>
      </c>
      <c r="I370" s="72">
        <v>1000</v>
      </c>
      <c r="J370" s="73"/>
      <c r="K370" s="82">
        <v>42571</v>
      </c>
      <c r="L370" s="454">
        <v>1000</v>
      </c>
      <c r="M370" s="121">
        <v>42576</v>
      </c>
      <c r="N370" s="121"/>
      <c r="O370" s="121"/>
      <c r="P370" s="58"/>
      <c r="Q370" s="346"/>
      <c r="R370" s="347"/>
      <c r="S370" s="347"/>
      <c r="T370" s="347"/>
      <c r="U370" s="347"/>
      <c r="V370" s="347"/>
      <c r="W370" s="347"/>
      <c r="X370" s="347"/>
      <c r="Y370" s="347"/>
      <c r="Z370" s="347"/>
      <c r="AA370" s="347"/>
      <c r="AB370" s="347"/>
      <c r="AC370" s="347"/>
      <c r="AD370" s="347"/>
      <c r="AE370" s="347"/>
      <c r="AF370" s="347"/>
      <c r="AG370" s="347"/>
    </row>
    <row r="371" spans="1:33" s="30" customFormat="1" ht="75">
      <c r="A371" s="162"/>
      <c r="B371" s="227" t="s">
        <v>8</v>
      </c>
      <c r="C371" s="186" t="s">
        <v>260</v>
      </c>
      <c r="D371" s="203" t="s">
        <v>213</v>
      </c>
      <c r="E371" s="24" t="s">
        <v>134</v>
      </c>
      <c r="F371" s="25" t="s">
        <v>255</v>
      </c>
      <c r="G371" s="92">
        <v>3110</v>
      </c>
      <c r="H371" s="69">
        <v>6500</v>
      </c>
      <c r="I371" s="72"/>
      <c r="J371" s="73">
        <v>6500</v>
      </c>
      <c r="K371" s="82">
        <v>42607</v>
      </c>
      <c r="L371" s="454">
        <v>6500</v>
      </c>
      <c r="M371" s="121">
        <v>42640</v>
      </c>
      <c r="N371" s="121"/>
      <c r="O371" s="121"/>
      <c r="P371" s="58"/>
      <c r="Q371" s="346"/>
      <c r="R371" s="347"/>
      <c r="S371" s="347"/>
      <c r="T371" s="347"/>
      <c r="U371" s="347"/>
      <c r="V371" s="347"/>
      <c r="W371" s="347"/>
      <c r="X371" s="347"/>
      <c r="Y371" s="347"/>
      <c r="Z371" s="347"/>
      <c r="AA371" s="347"/>
      <c r="AB371" s="347"/>
      <c r="AC371" s="347"/>
      <c r="AD371" s="347"/>
      <c r="AE371" s="347"/>
      <c r="AF371" s="347"/>
      <c r="AG371" s="347"/>
    </row>
    <row r="372" spans="1:33" s="30" customFormat="1" ht="75">
      <c r="A372" s="162"/>
      <c r="B372" s="227" t="s">
        <v>8</v>
      </c>
      <c r="C372" s="186" t="s">
        <v>453</v>
      </c>
      <c r="D372" s="203" t="s">
        <v>213</v>
      </c>
      <c r="E372" s="105" t="s">
        <v>126</v>
      </c>
      <c r="F372" s="25" t="s">
        <v>127</v>
      </c>
      <c r="G372" s="92">
        <v>2210</v>
      </c>
      <c r="H372" s="69">
        <v>4000</v>
      </c>
      <c r="I372" s="72">
        <v>3991.68</v>
      </c>
      <c r="J372" s="73"/>
      <c r="K372" s="82" t="s">
        <v>35</v>
      </c>
      <c r="L372" s="454">
        <v>3991.68</v>
      </c>
      <c r="M372" s="121" t="s">
        <v>335</v>
      </c>
      <c r="N372" s="121"/>
      <c r="O372" s="121"/>
      <c r="P372" s="58"/>
      <c r="Q372" s="346"/>
      <c r="R372" s="347"/>
      <c r="S372" s="347"/>
      <c r="T372" s="347"/>
      <c r="U372" s="347"/>
      <c r="V372" s="347"/>
      <c r="W372" s="347"/>
      <c r="X372" s="347"/>
      <c r="Y372" s="347"/>
      <c r="Z372" s="347"/>
      <c r="AA372" s="347"/>
      <c r="AB372" s="347"/>
      <c r="AC372" s="347"/>
      <c r="AD372" s="347"/>
      <c r="AE372" s="347"/>
      <c r="AF372" s="347"/>
      <c r="AG372" s="347"/>
    </row>
    <row r="373" spans="1:33" s="30" customFormat="1" ht="75">
      <c r="A373" s="162"/>
      <c r="B373" s="193" t="s">
        <v>8</v>
      </c>
      <c r="C373" s="186" t="s">
        <v>454</v>
      </c>
      <c r="D373" s="203" t="s">
        <v>213</v>
      </c>
      <c r="E373" s="24" t="s">
        <v>114</v>
      </c>
      <c r="F373" s="25" t="s">
        <v>115</v>
      </c>
      <c r="G373" s="92">
        <v>2210</v>
      </c>
      <c r="H373" s="69">
        <v>4000</v>
      </c>
      <c r="I373" s="72">
        <v>4000</v>
      </c>
      <c r="J373" s="73"/>
      <c r="K373" s="50">
        <v>42578</v>
      </c>
      <c r="L373" s="454">
        <v>4000</v>
      </c>
      <c r="M373" s="121">
        <v>42580</v>
      </c>
      <c r="N373" s="121"/>
      <c r="O373" s="121"/>
      <c r="P373" s="58"/>
      <c r="Q373" s="346"/>
      <c r="R373" s="347"/>
      <c r="S373" s="347"/>
      <c r="T373" s="347"/>
      <c r="U373" s="347"/>
      <c r="V373" s="347"/>
      <c r="W373" s="347"/>
      <c r="X373" s="347"/>
      <c r="Y373" s="347"/>
      <c r="Z373" s="347"/>
      <c r="AA373" s="347"/>
      <c r="AB373" s="347"/>
      <c r="AC373" s="347"/>
      <c r="AD373" s="347"/>
      <c r="AE373" s="347"/>
      <c r="AF373" s="347"/>
      <c r="AG373" s="347"/>
    </row>
    <row r="374" spans="1:33" s="16" customFormat="1" ht="75">
      <c r="A374" s="160">
        <v>30</v>
      </c>
      <c r="B374" s="168" t="s">
        <v>8</v>
      </c>
      <c r="C374" s="171"/>
      <c r="D374" s="206" t="s">
        <v>213</v>
      </c>
      <c r="E374" s="17"/>
      <c r="F374" s="32"/>
      <c r="G374" s="95"/>
      <c r="H374" s="62">
        <f aca="true" t="shared" si="20" ref="H374:O374">SUM(H355:H373)</f>
        <v>200000</v>
      </c>
      <c r="I374" s="62">
        <f t="shared" si="20"/>
        <v>98590.87999999999</v>
      </c>
      <c r="J374" s="62">
        <f t="shared" si="20"/>
        <v>84808.8</v>
      </c>
      <c r="K374" s="156"/>
      <c r="L374" s="61">
        <f t="shared" si="20"/>
        <v>183399.68</v>
      </c>
      <c r="M374" s="62"/>
      <c r="N374" s="62">
        <f t="shared" si="20"/>
        <v>0</v>
      </c>
      <c r="O374" s="62">
        <f t="shared" si="20"/>
        <v>0</v>
      </c>
      <c r="P374" s="58"/>
      <c r="Q374" s="344"/>
      <c r="R374" s="345"/>
      <c r="S374" s="345"/>
      <c r="T374" s="345"/>
      <c r="U374" s="345"/>
      <c r="V374" s="345"/>
      <c r="W374" s="345"/>
      <c r="X374" s="345"/>
      <c r="Y374" s="345"/>
      <c r="Z374" s="345"/>
      <c r="AA374" s="345"/>
      <c r="AB374" s="345"/>
      <c r="AC374" s="345"/>
      <c r="AD374" s="345"/>
      <c r="AE374" s="345"/>
      <c r="AF374" s="345"/>
      <c r="AG374" s="345"/>
    </row>
    <row r="375" spans="1:33" s="30" customFormat="1" ht="112.5">
      <c r="A375" s="162"/>
      <c r="B375" s="193" t="s">
        <v>9</v>
      </c>
      <c r="C375" s="163" t="s">
        <v>698</v>
      </c>
      <c r="D375" s="23" t="s">
        <v>211</v>
      </c>
      <c r="E375" s="24" t="s">
        <v>76</v>
      </c>
      <c r="F375" s="25" t="s">
        <v>78</v>
      </c>
      <c r="G375" s="92">
        <v>2240</v>
      </c>
      <c r="H375" s="69">
        <v>35000</v>
      </c>
      <c r="I375" s="72">
        <f>32295.3+2704.7</f>
        <v>35000</v>
      </c>
      <c r="J375" s="73"/>
      <c r="K375" s="82" t="s">
        <v>556</v>
      </c>
      <c r="L375" s="454">
        <v>35000</v>
      </c>
      <c r="M375" s="146" t="s">
        <v>608</v>
      </c>
      <c r="N375" s="146"/>
      <c r="O375" s="146"/>
      <c r="P375" s="58"/>
      <c r="Q375" s="346"/>
      <c r="R375" s="347"/>
      <c r="S375" s="347"/>
      <c r="T375" s="347"/>
      <c r="U375" s="347"/>
      <c r="V375" s="347"/>
      <c r="W375" s="347"/>
      <c r="X375" s="347"/>
      <c r="Y375" s="347"/>
      <c r="Z375" s="347"/>
      <c r="AA375" s="347"/>
      <c r="AB375" s="347"/>
      <c r="AC375" s="347"/>
      <c r="AD375" s="347"/>
      <c r="AE375" s="347"/>
      <c r="AF375" s="347"/>
      <c r="AG375" s="347"/>
    </row>
    <row r="376" spans="1:33" s="30" customFormat="1" ht="112.5">
      <c r="A376" s="162"/>
      <c r="B376" s="193" t="s">
        <v>9</v>
      </c>
      <c r="C376" s="163" t="s">
        <v>456</v>
      </c>
      <c r="D376" s="23" t="s">
        <v>211</v>
      </c>
      <c r="E376" s="105" t="s">
        <v>126</v>
      </c>
      <c r="F376" s="25" t="s">
        <v>218</v>
      </c>
      <c r="G376" s="92">
        <v>2210</v>
      </c>
      <c r="H376" s="69">
        <v>30000</v>
      </c>
      <c r="I376" s="72">
        <v>30000</v>
      </c>
      <c r="J376" s="73"/>
      <c r="K376" s="82">
        <v>42577</v>
      </c>
      <c r="L376" s="454">
        <v>30000</v>
      </c>
      <c r="M376" s="146">
        <v>42580</v>
      </c>
      <c r="N376" s="146"/>
      <c r="O376" s="146"/>
      <c r="P376" s="58"/>
      <c r="Q376" s="346"/>
      <c r="R376" s="347"/>
      <c r="S376" s="347"/>
      <c r="T376" s="347"/>
      <c r="U376" s="347"/>
      <c r="V376" s="347"/>
      <c r="W376" s="347"/>
      <c r="X376" s="347"/>
      <c r="Y376" s="347"/>
      <c r="Z376" s="347"/>
      <c r="AA376" s="347"/>
      <c r="AB376" s="347"/>
      <c r="AC376" s="347"/>
      <c r="AD376" s="347"/>
      <c r="AE376" s="347"/>
      <c r="AF376" s="347"/>
      <c r="AG376" s="347"/>
    </row>
    <row r="377" spans="1:33" s="30" customFormat="1" ht="112.5">
      <c r="A377" s="277"/>
      <c r="B377" s="278" t="s">
        <v>9</v>
      </c>
      <c r="C377" s="291" t="s">
        <v>457</v>
      </c>
      <c r="D377" s="23" t="s">
        <v>211</v>
      </c>
      <c r="E377" s="24" t="s">
        <v>125</v>
      </c>
      <c r="F377" s="25" t="s">
        <v>303</v>
      </c>
      <c r="G377" s="92">
        <v>2240</v>
      </c>
      <c r="H377" s="69">
        <v>135000</v>
      </c>
      <c r="I377" s="72">
        <v>134621.55</v>
      </c>
      <c r="J377" s="73"/>
      <c r="K377" s="50">
        <v>42727</v>
      </c>
      <c r="L377" s="454">
        <v>134621.55</v>
      </c>
      <c r="M377" s="115">
        <v>42733</v>
      </c>
      <c r="N377" s="115"/>
      <c r="O377" s="115"/>
      <c r="P377" s="58"/>
      <c r="Q377" s="346"/>
      <c r="R377" s="347"/>
      <c r="S377" s="347"/>
      <c r="T377" s="347"/>
      <c r="U377" s="347"/>
      <c r="V377" s="347"/>
      <c r="W377" s="347"/>
      <c r="X377" s="347"/>
      <c r="Y377" s="347"/>
      <c r="Z377" s="347"/>
      <c r="AA377" s="347"/>
      <c r="AB377" s="347"/>
      <c r="AC377" s="347"/>
      <c r="AD377" s="347"/>
      <c r="AE377" s="347"/>
      <c r="AF377" s="347"/>
      <c r="AG377" s="347"/>
    </row>
    <row r="378" spans="1:33" s="16" customFormat="1" ht="112.5">
      <c r="A378" s="160">
        <v>31</v>
      </c>
      <c r="B378" s="168" t="s">
        <v>9</v>
      </c>
      <c r="C378" s="161"/>
      <c r="D378" s="10" t="s">
        <v>211</v>
      </c>
      <c r="E378" s="42"/>
      <c r="F378" s="31"/>
      <c r="G378" s="94"/>
      <c r="H378" s="62">
        <f aca="true" t="shared" si="21" ref="H378:O378">SUM(H375:H377)</f>
        <v>200000</v>
      </c>
      <c r="I378" s="62">
        <f t="shared" si="21"/>
        <v>199621.55</v>
      </c>
      <c r="J378" s="62">
        <f t="shared" si="21"/>
        <v>0</v>
      </c>
      <c r="K378" s="51"/>
      <c r="L378" s="61">
        <f t="shared" si="21"/>
        <v>199621.55</v>
      </c>
      <c r="M378" s="62"/>
      <c r="N378" s="62">
        <f t="shared" si="21"/>
        <v>0</v>
      </c>
      <c r="O378" s="62">
        <f t="shared" si="21"/>
        <v>0</v>
      </c>
      <c r="P378" s="58"/>
      <c r="Q378" s="344"/>
      <c r="R378" s="345"/>
      <c r="S378" s="345"/>
      <c r="T378" s="345"/>
      <c r="U378" s="345"/>
      <c r="V378" s="345"/>
      <c r="W378" s="345"/>
      <c r="X378" s="345"/>
      <c r="Y378" s="345"/>
      <c r="Z378" s="345"/>
      <c r="AA378" s="345"/>
      <c r="AB378" s="345"/>
      <c r="AC378" s="345"/>
      <c r="AD378" s="345"/>
      <c r="AE378" s="345"/>
      <c r="AF378" s="345"/>
      <c r="AG378" s="345"/>
    </row>
    <row r="379" spans="1:21" ht="112.5">
      <c r="A379" s="169"/>
      <c r="B379" s="193" t="s">
        <v>11</v>
      </c>
      <c r="C379" s="165" t="s">
        <v>266</v>
      </c>
      <c r="D379" s="23" t="s">
        <v>211</v>
      </c>
      <c r="E379" s="24" t="s">
        <v>254</v>
      </c>
      <c r="F379" s="25" t="s">
        <v>66</v>
      </c>
      <c r="G379" s="92">
        <v>2240</v>
      </c>
      <c r="H379" s="75">
        <v>38260</v>
      </c>
      <c r="I379" s="63">
        <v>38260</v>
      </c>
      <c r="J379" s="63"/>
      <c r="K379" s="53">
        <v>42601</v>
      </c>
      <c r="L379" s="454">
        <v>38260</v>
      </c>
      <c r="M379" s="112">
        <v>42612</v>
      </c>
      <c r="N379" s="112"/>
      <c r="O379" s="112"/>
      <c r="P379" s="58"/>
      <c r="Q379" s="350"/>
      <c r="R379" s="239"/>
      <c r="S379" s="239"/>
      <c r="T379" s="239"/>
      <c r="U379" s="239"/>
    </row>
    <row r="380" spans="1:21" ht="112.5">
      <c r="A380" s="169"/>
      <c r="B380" s="193" t="s">
        <v>11</v>
      </c>
      <c r="C380" s="186" t="s">
        <v>319</v>
      </c>
      <c r="D380" s="23" t="s">
        <v>211</v>
      </c>
      <c r="E380" s="24" t="s">
        <v>125</v>
      </c>
      <c r="F380" s="34" t="s">
        <v>66</v>
      </c>
      <c r="G380" s="93">
        <v>2610</v>
      </c>
      <c r="H380" s="69">
        <v>161740</v>
      </c>
      <c r="I380" s="45">
        <f>49999+21148.25+62999.73+14244+13349.02</f>
        <v>161740</v>
      </c>
      <c r="J380" s="64"/>
      <c r="K380" s="302" t="s">
        <v>586</v>
      </c>
      <c r="L380" s="454">
        <v>161740</v>
      </c>
      <c r="M380" s="274" t="s">
        <v>600</v>
      </c>
      <c r="N380" s="274"/>
      <c r="O380" s="274"/>
      <c r="P380" s="58"/>
      <c r="Q380" s="350"/>
      <c r="R380" s="239"/>
      <c r="S380" s="239"/>
      <c r="T380" s="239"/>
      <c r="U380" s="239"/>
    </row>
    <row r="381" spans="1:33" s="16" customFormat="1" ht="112.5">
      <c r="A381" s="160">
        <v>32</v>
      </c>
      <c r="B381" s="168" t="s">
        <v>11</v>
      </c>
      <c r="C381" s="161"/>
      <c r="D381" s="10" t="s">
        <v>211</v>
      </c>
      <c r="E381" s="37"/>
      <c r="F381" s="31"/>
      <c r="G381" s="94"/>
      <c r="H381" s="57">
        <f aca="true" t="shared" si="22" ref="H381:O381">SUM(H379:H380)</f>
        <v>200000</v>
      </c>
      <c r="I381" s="57">
        <f t="shared" si="22"/>
        <v>200000</v>
      </c>
      <c r="J381" s="57">
        <f t="shared" si="22"/>
        <v>0</v>
      </c>
      <c r="K381" s="260"/>
      <c r="L381" s="455">
        <f t="shared" si="22"/>
        <v>200000</v>
      </c>
      <c r="M381" s="57"/>
      <c r="N381" s="57">
        <f t="shared" si="22"/>
        <v>0</v>
      </c>
      <c r="O381" s="57">
        <f t="shared" si="22"/>
        <v>0</v>
      </c>
      <c r="P381" s="58"/>
      <c r="Q381" s="344"/>
      <c r="R381" s="345"/>
      <c r="S381" s="345"/>
      <c r="T381" s="345"/>
      <c r="U381" s="345"/>
      <c r="V381" s="345"/>
      <c r="W381" s="345"/>
      <c r="X381" s="345"/>
      <c r="Y381" s="345"/>
      <c r="Z381" s="345"/>
      <c r="AA381" s="345"/>
      <c r="AB381" s="345"/>
      <c r="AC381" s="345"/>
      <c r="AD381" s="345"/>
      <c r="AE381" s="345"/>
      <c r="AF381" s="345"/>
      <c r="AG381" s="345"/>
    </row>
    <row r="382" spans="1:21" ht="112.5">
      <c r="A382" s="177"/>
      <c r="B382" s="193" t="s">
        <v>39</v>
      </c>
      <c r="C382" s="165" t="s">
        <v>266</v>
      </c>
      <c r="D382" s="23" t="s">
        <v>211</v>
      </c>
      <c r="E382" s="24" t="s">
        <v>254</v>
      </c>
      <c r="F382" s="25" t="s">
        <v>66</v>
      </c>
      <c r="G382" s="92">
        <v>2240</v>
      </c>
      <c r="H382" s="75">
        <v>38260</v>
      </c>
      <c r="I382" s="63">
        <v>38260</v>
      </c>
      <c r="J382" s="63"/>
      <c r="K382" s="53">
        <v>42599</v>
      </c>
      <c r="L382" s="454">
        <v>38260</v>
      </c>
      <c r="M382" s="114">
        <v>42612</v>
      </c>
      <c r="N382" s="114"/>
      <c r="O382" s="114"/>
      <c r="P382" s="58"/>
      <c r="Q382" s="350"/>
      <c r="R382" s="239"/>
      <c r="S382" s="239"/>
      <c r="T382" s="239"/>
      <c r="U382" s="239"/>
    </row>
    <row r="383" spans="1:21" ht="112.5">
      <c r="A383" s="177"/>
      <c r="B383" s="193" t="s">
        <v>39</v>
      </c>
      <c r="C383" s="165" t="s">
        <v>699</v>
      </c>
      <c r="D383" s="23" t="s">
        <v>211</v>
      </c>
      <c r="E383" s="24" t="s">
        <v>76</v>
      </c>
      <c r="F383" s="34" t="s">
        <v>77</v>
      </c>
      <c r="G383" s="93">
        <v>2210</v>
      </c>
      <c r="H383" s="75">
        <v>16900</v>
      </c>
      <c r="I383" s="63">
        <v>16899.96</v>
      </c>
      <c r="J383" s="63"/>
      <c r="K383" s="53">
        <v>42597</v>
      </c>
      <c r="L383" s="454">
        <v>16899.96</v>
      </c>
      <c r="M383" s="114">
        <v>42600</v>
      </c>
      <c r="N383" s="114"/>
      <c r="O383" s="114"/>
      <c r="P383" s="58"/>
      <c r="Q383" s="350"/>
      <c r="R383" s="239"/>
      <c r="S383" s="239"/>
      <c r="T383" s="239"/>
      <c r="U383" s="239"/>
    </row>
    <row r="384" spans="1:21" ht="112.5">
      <c r="A384" s="177"/>
      <c r="B384" s="193" t="s">
        <v>39</v>
      </c>
      <c r="C384" s="165" t="s">
        <v>700</v>
      </c>
      <c r="D384" s="23" t="s">
        <v>211</v>
      </c>
      <c r="E384" s="24" t="s">
        <v>84</v>
      </c>
      <c r="F384" s="34" t="s">
        <v>87</v>
      </c>
      <c r="G384" s="93">
        <v>2210</v>
      </c>
      <c r="H384" s="75">
        <v>15000</v>
      </c>
      <c r="I384" s="63">
        <v>15000</v>
      </c>
      <c r="J384" s="63"/>
      <c r="K384" s="53">
        <v>42599</v>
      </c>
      <c r="L384" s="454">
        <v>15000</v>
      </c>
      <c r="M384" s="114">
        <v>42604</v>
      </c>
      <c r="N384" s="114"/>
      <c r="O384" s="114"/>
      <c r="P384" s="58"/>
      <c r="Q384" s="350"/>
      <c r="R384" s="239"/>
      <c r="S384" s="239"/>
      <c r="T384" s="239"/>
      <c r="U384" s="239"/>
    </row>
    <row r="385" spans="1:21" ht="112.5">
      <c r="A385" s="177"/>
      <c r="B385" s="193" t="s">
        <v>39</v>
      </c>
      <c r="C385" s="165" t="s">
        <v>290</v>
      </c>
      <c r="D385" s="23" t="s">
        <v>211</v>
      </c>
      <c r="E385" s="24" t="s">
        <v>84</v>
      </c>
      <c r="F385" s="34" t="s">
        <v>87</v>
      </c>
      <c r="G385" s="93">
        <v>2210</v>
      </c>
      <c r="H385" s="75">
        <v>3000</v>
      </c>
      <c r="I385" s="63">
        <v>3000</v>
      </c>
      <c r="J385" s="63"/>
      <c r="K385" s="53">
        <v>42599</v>
      </c>
      <c r="L385" s="454">
        <v>3000</v>
      </c>
      <c r="M385" s="114">
        <v>42604</v>
      </c>
      <c r="N385" s="114"/>
      <c r="O385" s="114"/>
      <c r="P385" s="58"/>
      <c r="Q385" s="350"/>
      <c r="R385" s="239"/>
      <c r="S385" s="239"/>
      <c r="T385" s="239"/>
      <c r="U385" s="239"/>
    </row>
    <row r="386" spans="1:21" ht="112.5">
      <c r="A386" s="177"/>
      <c r="B386" s="193" t="s">
        <v>39</v>
      </c>
      <c r="C386" s="165" t="s">
        <v>291</v>
      </c>
      <c r="D386" s="23" t="s">
        <v>211</v>
      </c>
      <c r="E386" s="24" t="s">
        <v>76</v>
      </c>
      <c r="F386" s="34" t="s">
        <v>77</v>
      </c>
      <c r="G386" s="93">
        <v>2210</v>
      </c>
      <c r="H386" s="75">
        <v>32000</v>
      </c>
      <c r="I386" s="63">
        <v>32000</v>
      </c>
      <c r="J386" s="63"/>
      <c r="K386" s="53">
        <v>42642</v>
      </c>
      <c r="L386" s="454">
        <v>32000</v>
      </c>
      <c r="M386" s="114">
        <v>42643</v>
      </c>
      <c r="N386" s="114"/>
      <c r="O386" s="114"/>
      <c r="P386" s="58"/>
      <c r="Q386" s="350"/>
      <c r="R386" s="239"/>
      <c r="S386" s="239"/>
      <c r="T386" s="239"/>
      <c r="U386" s="239"/>
    </row>
    <row r="387" spans="1:21" ht="112.5">
      <c r="A387" s="177"/>
      <c r="B387" s="193" t="s">
        <v>39</v>
      </c>
      <c r="C387" s="165" t="s">
        <v>292</v>
      </c>
      <c r="D387" s="23" t="s">
        <v>211</v>
      </c>
      <c r="E387" s="24" t="s">
        <v>126</v>
      </c>
      <c r="F387" s="34" t="s">
        <v>217</v>
      </c>
      <c r="G387" s="93">
        <v>2240</v>
      </c>
      <c r="H387" s="75">
        <v>3000</v>
      </c>
      <c r="I387" s="63">
        <v>3000</v>
      </c>
      <c r="J387" s="63"/>
      <c r="K387" s="53" t="s">
        <v>35</v>
      </c>
      <c r="L387" s="454">
        <v>3000</v>
      </c>
      <c r="M387" s="114">
        <v>42607</v>
      </c>
      <c r="N387" s="114"/>
      <c r="O387" s="114"/>
      <c r="P387" s="58"/>
      <c r="Q387" s="350"/>
      <c r="R387" s="239"/>
      <c r="S387" s="239"/>
      <c r="T387" s="239"/>
      <c r="U387" s="239"/>
    </row>
    <row r="388" spans="1:21" ht="112.5">
      <c r="A388" s="177"/>
      <c r="B388" s="193" t="s">
        <v>39</v>
      </c>
      <c r="C388" s="165" t="s">
        <v>293</v>
      </c>
      <c r="D388" s="23" t="s">
        <v>211</v>
      </c>
      <c r="E388" s="24" t="s">
        <v>254</v>
      </c>
      <c r="F388" s="34" t="s">
        <v>303</v>
      </c>
      <c r="G388" s="93">
        <v>2240</v>
      </c>
      <c r="H388" s="75">
        <v>48840</v>
      </c>
      <c r="I388" s="63">
        <v>47418</v>
      </c>
      <c r="J388" s="63"/>
      <c r="K388" s="53">
        <v>42692</v>
      </c>
      <c r="L388" s="454">
        <v>47418</v>
      </c>
      <c r="M388" s="114">
        <v>42704</v>
      </c>
      <c r="N388" s="114"/>
      <c r="O388" s="114"/>
      <c r="P388" s="58"/>
      <c r="Q388" s="350"/>
      <c r="R388" s="239"/>
      <c r="S388" s="239"/>
      <c r="T388" s="239"/>
      <c r="U388" s="239"/>
    </row>
    <row r="389" spans="1:21" ht="112.5">
      <c r="A389" s="177"/>
      <c r="B389" s="193" t="s">
        <v>39</v>
      </c>
      <c r="C389" s="165" t="s">
        <v>294</v>
      </c>
      <c r="D389" s="23" t="s">
        <v>211</v>
      </c>
      <c r="E389" s="24" t="s">
        <v>254</v>
      </c>
      <c r="F389" s="34" t="s">
        <v>303</v>
      </c>
      <c r="G389" s="93">
        <v>2240</v>
      </c>
      <c r="H389" s="75">
        <v>25000</v>
      </c>
      <c r="I389" s="63">
        <v>24661.3</v>
      </c>
      <c r="J389" s="63"/>
      <c r="K389" s="53">
        <v>42726</v>
      </c>
      <c r="L389" s="454">
        <v>24661.3</v>
      </c>
      <c r="M389" s="114">
        <v>42730</v>
      </c>
      <c r="N389" s="311"/>
      <c r="O389" s="311"/>
      <c r="P389" s="58"/>
      <c r="Q389" s="350"/>
      <c r="R389" s="239"/>
      <c r="S389" s="239"/>
      <c r="T389" s="239"/>
      <c r="U389" s="239"/>
    </row>
    <row r="390" spans="1:21" ht="112.5">
      <c r="A390" s="177"/>
      <c r="B390" s="193" t="s">
        <v>39</v>
      </c>
      <c r="C390" s="165" t="s">
        <v>295</v>
      </c>
      <c r="D390" s="23" t="s">
        <v>211</v>
      </c>
      <c r="E390" s="24" t="s">
        <v>76</v>
      </c>
      <c r="F390" s="34" t="s">
        <v>77</v>
      </c>
      <c r="G390" s="93">
        <v>2210</v>
      </c>
      <c r="H390" s="75">
        <v>18000</v>
      </c>
      <c r="I390" s="63">
        <v>18000</v>
      </c>
      <c r="J390" s="63"/>
      <c r="K390" s="53">
        <v>42642</v>
      </c>
      <c r="L390" s="454">
        <v>18000</v>
      </c>
      <c r="M390" s="114">
        <v>42643</v>
      </c>
      <c r="N390" s="114"/>
      <c r="O390" s="114"/>
      <c r="P390" s="58"/>
      <c r="Q390" s="350"/>
      <c r="R390" s="239"/>
      <c r="S390" s="239"/>
      <c r="T390" s="239"/>
      <c r="U390" s="239"/>
    </row>
    <row r="391" spans="1:33" s="16" customFormat="1" ht="49.5" customHeight="1">
      <c r="A391" s="160">
        <v>33</v>
      </c>
      <c r="B391" s="168" t="s">
        <v>39</v>
      </c>
      <c r="C391" s="176"/>
      <c r="D391" s="10" t="s">
        <v>211</v>
      </c>
      <c r="E391" s="17"/>
      <c r="F391" s="32"/>
      <c r="G391" s="98"/>
      <c r="H391" s="61">
        <f aca="true" t="shared" si="23" ref="H391:O391">SUM(H382:H390)</f>
        <v>200000</v>
      </c>
      <c r="I391" s="61">
        <f t="shared" si="23"/>
        <v>198239.25999999998</v>
      </c>
      <c r="J391" s="61">
        <f t="shared" si="23"/>
        <v>0</v>
      </c>
      <c r="K391" s="187"/>
      <c r="L391" s="61">
        <f t="shared" si="23"/>
        <v>198239.25999999998</v>
      </c>
      <c r="M391" s="61"/>
      <c r="N391" s="61">
        <f t="shared" si="23"/>
        <v>0</v>
      </c>
      <c r="O391" s="61">
        <f t="shared" si="23"/>
        <v>0</v>
      </c>
      <c r="P391" s="58"/>
      <c r="Q391" s="344"/>
      <c r="R391" s="345"/>
      <c r="S391" s="345"/>
      <c r="T391" s="345"/>
      <c r="U391" s="345"/>
      <c r="V391" s="345"/>
      <c r="W391" s="345"/>
      <c r="X391" s="345"/>
      <c r="Y391" s="345"/>
      <c r="Z391" s="345"/>
      <c r="AA391" s="345"/>
      <c r="AB391" s="345"/>
      <c r="AC391" s="345"/>
      <c r="AD391" s="345"/>
      <c r="AE391" s="345"/>
      <c r="AF391" s="345"/>
      <c r="AG391" s="345"/>
    </row>
    <row r="392" spans="1:33" s="30" customFormat="1" ht="98.25" customHeight="1">
      <c r="A392" s="162"/>
      <c r="B392" s="193" t="s">
        <v>44</v>
      </c>
      <c r="C392" s="225" t="s">
        <v>249</v>
      </c>
      <c r="D392" s="204" t="s">
        <v>212</v>
      </c>
      <c r="E392" s="24" t="s">
        <v>76</v>
      </c>
      <c r="F392" s="34" t="s">
        <v>78</v>
      </c>
      <c r="G392" s="212">
        <v>2210</v>
      </c>
      <c r="H392" s="69">
        <v>21374</v>
      </c>
      <c r="I392" s="72">
        <v>21374</v>
      </c>
      <c r="J392" s="73"/>
      <c r="K392" s="50"/>
      <c r="L392" s="454">
        <v>21374</v>
      </c>
      <c r="M392" s="117"/>
      <c r="N392" s="117"/>
      <c r="O392" s="117"/>
      <c r="P392" s="58"/>
      <c r="Q392" s="346"/>
      <c r="R392" s="347"/>
      <c r="S392" s="347"/>
      <c r="T392" s="347"/>
      <c r="U392" s="347"/>
      <c r="V392" s="347"/>
      <c r="W392" s="347"/>
      <c r="X392" s="347"/>
      <c r="Y392" s="347"/>
      <c r="Z392" s="347"/>
      <c r="AA392" s="347"/>
      <c r="AB392" s="347"/>
      <c r="AC392" s="347"/>
      <c r="AD392" s="347"/>
      <c r="AE392" s="347"/>
      <c r="AF392" s="347"/>
      <c r="AG392" s="347"/>
    </row>
    <row r="393" spans="1:33" s="30" customFormat="1" ht="96" customHeight="1">
      <c r="A393" s="162"/>
      <c r="B393" s="193" t="s">
        <v>44</v>
      </c>
      <c r="C393" s="225" t="s">
        <v>249</v>
      </c>
      <c r="D393" s="204" t="s">
        <v>212</v>
      </c>
      <c r="E393" s="24" t="s">
        <v>76</v>
      </c>
      <c r="F393" s="34" t="s">
        <v>78</v>
      </c>
      <c r="G393" s="212">
        <v>3110</v>
      </c>
      <c r="H393" s="69">
        <v>10626</v>
      </c>
      <c r="I393" s="72"/>
      <c r="J393" s="73">
        <v>10626</v>
      </c>
      <c r="K393" s="50" t="s">
        <v>337</v>
      </c>
      <c r="L393" s="454">
        <v>10626</v>
      </c>
      <c r="M393" s="117">
        <v>42613</v>
      </c>
      <c r="N393" s="117"/>
      <c r="O393" s="117"/>
      <c r="P393" s="58"/>
      <c r="Q393" s="346"/>
      <c r="R393" s="347"/>
      <c r="S393" s="347"/>
      <c r="T393" s="347"/>
      <c r="U393" s="347"/>
      <c r="V393" s="347"/>
      <c r="W393" s="347"/>
      <c r="X393" s="347"/>
      <c r="Y393" s="347"/>
      <c r="Z393" s="347"/>
      <c r="AA393" s="347"/>
      <c r="AB393" s="347"/>
      <c r="AC393" s="347"/>
      <c r="AD393" s="347"/>
      <c r="AE393" s="347"/>
      <c r="AF393" s="347"/>
      <c r="AG393" s="347"/>
    </row>
    <row r="394" spans="1:33" s="30" customFormat="1" ht="66.75" customHeight="1">
      <c r="A394" s="162"/>
      <c r="B394" s="193" t="s">
        <v>44</v>
      </c>
      <c r="C394" s="225" t="s">
        <v>250</v>
      </c>
      <c r="D394" s="204" t="s">
        <v>212</v>
      </c>
      <c r="E394" s="24" t="s">
        <v>76</v>
      </c>
      <c r="F394" s="34" t="s">
        <v>77</v>
      </c>
      <c r="G394" s="212">
        <v>2210</v>
      </c>
      <c r="H394" s="69">
        <v>6000</v>
      </c>
      <c r="I394" s="72">
        <v>6000</v>
      </c>
      <c r="J394" s="73"/>
      <c r="K394" s="50"/>
      <c r="L394" s="454">
        <v>6000</v>
      </c>
      <c r="M394" s="117">
        <v>42611</v>
      </c>
      <c r="N394" s="117"/>
      <c r="O394" s="117"/>
      <c r="P394" s="58"/>
      <c r="Q394" s="346"/>
      <c r="R394" s="347"/>
      <c r="S394" s="347"/>
      <c r="T394" s="347"/>
      <c r="U394" s="347"/>
      <c r="V394" s="347"/>
      <c r="W394" s="347"/>
      <c r="X394" s="347"/>
      <c r="Y394" s="347"/>
      <c r="Z394" s="347"/>
      <c r="AA394" s="347"/>
      <c r="AB394" s="347"/>
      <c r="AC394" s="347"/>
      <c r="AD394" s="347"/>
      <c r="AE394" s="347"/>
      <c r="AF394" s="347"/>
      <c r="AG394" s="347"/>
    </row>
    <row r="395" spans="1:33" s="30" customFormat="1" ht="81" customHeight="1">
      <c r="A395" s="162"/>
      <c r="B395" s="193" t="s">
        <v>44</v>
      </c>
      <c r="C395" s="225" t="s">
        <v>250</v>
      </c>
      <c r="D395" s="204" t="s">
        <v>212</v>
      </c>
      <c r="E395" s="24" t="s">
        <v>76</v>
      </c>
      <c r="F395" s="34" t="s">
        <v>77</v>
      </c>
      <c r="G395" s="212">
        <v>3110</v>
      </c>
      <c r="H395" s="69">
        <v>26000</v>
      </c>
      <c r="I395" s="72"/>
      <c r="J395" s="73">
        <v>26000</v>
      </c>
      <c r="K395" s="50">
        <v>42598</v>
      </c>
      <c r="L395" s="454">
        <v>26000</v>
      </c>
      <c r="M395" s="117">
        <v>42608</v>
      </c>
      <c r="N395" s="117"/>
      <c r="O395" s="117"/>
      <c r="P395" s="58"/>
      <c r="Q395" s="346"/>
      <c r="R395" s="347"/>
      <c r="S395" s="347"/>
      <c r="T395" s="347"/>
      <c r="U395" s="347"/>
      <c r="V395" s="347"/>
      <c r="W395" s="347"/>
      <c r="X395" s="347"/>
      <c r="Y395" s="347"/>
      <c r="Z395" s="347"/>
      <c r="AA395" s="347"/>
      <c r="AB395" s="347"/>
      <c r="AC395" s="347"/>
      <c r="AD395" s="347"/>
      <c r="AE395" s="347"/>
      <c r="AF395" s="347"/>
      <c r="AG395" s="347"/>
    </row>
    <row r="396" spans="1:33" s="289" customFormat="1" ht="150">
      <c r="A396" s="277"/>
      <c r="B396" s="278" t="s">
        <v>44</v>
      </c>
      <c r="C396" s="327" t="s">
        <v>251</v>
      </c>
      <c r="D396" s="310" t="s">
        <v>212</v>
      </c>
      <c r="E396" s="282" t="s">
        <v>125</v>
      </c>
      <c r="F396" s="283" t="s">
        <v>303</v>
      </c>
      <c r="G396" s="330">
        <v>2240</v>
      </c>
      <c r="H396" s="309">
        <v>60000</v>
      </c>
      <c r="I396" s="303"/>
      <c r="J396" s="285"/>
      <c r="K396" s="286"/>
      <c r="L396" s="454">
        <v>0</v>
      </c>
      <c r="M396" s="329"/>
      <c r="N396" s="329"/>
      <c r="O396" s="329"/>
      <c r="P396" s="288"/>
      <c r="Q396" s="348"/>
      <c r="R396" s="349"/>
      <c r="S396" s="349"/>
      <c r="T396" s="349"/>
      <c r="U396" s="349"/>
      <c r="V396" s="349"/>
      <c r="W396" s="349"/>
      <c r="X396" s="349"/>
      <c r="Y396" s="349"/>
      <c r="Z396" s="349"/>
      <c r="AA396" s="349"/>
      <c r="AB396" s="349"/>
      <c r="AC396" s="349"/>
      <c r="AD396" s="349"/>
      <c r="AE396" s="349"/>
      <c r="AF396" s="349"/>
      <c r="AG396" s="349"/>
    </row>
    <row r="397" spans="1:33" s="30" customFormat="1" ht="97.5" customHeight="1">
      <c r="A397" s="162"/>
      <c r="B397" s="193" t="s">
        <v>44</v>
      </c>
      <c r="C397" s="225" t="s">
        <v>252</v>
      </c>
      <c r="D397" s="204" t="s">
        <v>212</v>
      </c>
      <c r="E397" s="24" t="s">
        <v>125</v>
      </c>
      <c r="F397" s="34" t="s">
        <v>66</v>
      </c>
      <c r="G397" s="212">
        <v>2240</v>
      </c>
      <c r="H397" s="69">
        <v>76000</v>
      </c>
      <c r="I397" s="72">
        <f>40062.27+35937.73</f>
        <v>76000</v>
      </c>
      <c r="J397" s="73"/>
      <c r="K397" s="82" t="s">
        <v>585</v>
      </c>
      <c r="L397" s="454">
        <v>75998.04</v>
      </c>
      <c r="M397" s="117" t="s">
        <v>621</v>
      </c>
      <c r="N397" s="117"/>
      <c r="O397" s="117"/>
      <c r="P397" s="58"/>
      <c r="Q397" s="346"/>
      <c r="R397" s="347"/>
      <c r="S397" s="347"/>
      <c r="T397" s="347"/>
      <c r="U397" s="347"/>
      <c r="V397" s="347"/>
      <c r="W397" s="347"/>
      <c r="X397" s="347"/>
      <c r="Y397" s="347"/>
      <c r="Z397" s="347"/>
      <c r="AA397" s="347"/>
      <c r="AB397" s="347"/>
      <c r="AC397" s="347"/>
      <c r="AD397" s="347"/>
      <c r="AE397" s="347"/>
      <c r="AF397" s="347"/>
      <c r="AG397" s="347"/>
    </row>
    <row r="398" spans="1:33" s="16" customFormat="1" ht="63" customHeight="1">
      <c r="A398" s="160">
        <v>34</v>
      </c>
      <c r="B398" s="167" t="s">
        <v>44</v>
      </c>
      <c r="C398" s="176"/>
      <c r="D398" s="205" t="s">
        <v>212</v>
      </c>
      <c r="E398" s="17"/>
      <c r="F398" s="32"/>
      <c r="G398" s="98"/>
      <c r="H398" s="61">
        <f aca="true" t="shared" si="24" ref="H398:O398">SUM(H392:H397)</f>
        <v>200000</v>
      </c>
      <c r="I398" s="61">
        <f t="shared" si="24"/>
        <v>103374</v>
      </c>
      <c r="J398" s="61">
        <f t="shared" si="24"/>
        <v>36626</v>
      </c>
      <c r="K398" s="174"/>
      <c r="L398" s="61">
        <f t="shared" si="24"/>
        <v>139998.03999999998</v>
      </c>
      <c r="M398" s="61"/>
      <c r="N398" s="61">
        <f t="shared" si="24"/>
        <v>0</v>
      </c>
      <c r="O398" s="61">
        <f t="shared" si="24"/>
        <v>0</v>
      </c>
      <c r="P398" s="58"/>
      <c r="Q398" s="344"/>
      <c r="R398" s="345"/>
      <c r="S398" s="345"/>
      <c r="T398" s="345"/>
      <c r="U398" s="345"/>
      <c r="V398" s="345"/>
      <c r="W398" s="345"/>
      <c r="X398" s="345"/>
      <c r="Y398" s="345"/>
      <c r="Z398" s="345"/>
      <c r="AA398" s="345"/>
      <c r="AB398" s="345"/>
      <c r="AC398" s="345"/>
      <c r="AD398" s="345"/>
      <c r="AE398" s="345"/>
      <c r="AF398" s="345"/>
      <c r="AG398" s="345"/>
    </row>
    <row r="399" spans="1:21" ht="112.5">
      <c r="A399" s="177"/>
      <c r="B399" s="224" t="s">
        <v>40</v>
      </c>
      <c r="C399" s="225" t="s">
        <v>315</v>
      </c>
      <c r="D399" s="23" t="s">
        <v>211</v>
      </c>
      <c r="E399" s="24" t="s">
        <v>254</v>
      </c>
      <c r="F399" s="25" t="s">
        <v>66</v>
      </c>
      <c r="G399" s="92">
        <v>2240</v>
      </c>
      <c r="H399" s="69">
        <v>50000</v>
      </c>
      <c r="I399" s="70">
        <v>50000</v>
      </c>
      <c r="J399" s="71"/>
      <c r="K399" s="47">
        <v>42573</v>
      </c>
      <c r="L399" s="454">
        <v>50000</v>
      </c>
      <c r="M399" s="112">
        <v>42576</v>
      </c>
      <c r="N399" s="112"/>
      <c r="O399" s="112"/>
      <c r="P399" s="58"/>
      <c r="Q399" s="236"/>
      <c r="R399" s="239"/>
      <c r="S399" s="239"/>
      <c r="T399" s="239"/>
      <c r="U399" s="239"/>
    </row>
    <row r="400" spans="1:21" ht="75" customHeight="1">
      <c r="A400" s="177"/>
      <c r="B400" s="224" t="s">
        <v>40</v>
      </c>
      <c r="C400" s="225" t="s">
        <v>316</v>
      </c>
      <c r="D400" s="23" t="s">
        <v>211</v>
      </c>
      <c r="E400" s="24" t="s">
        <v>76</v>
      </c>
      <c r="F400" s="25" t="s">
        <v>78</v>
      </c>
      <c r="G400" s="92">
        <v>2210</v>
      </c>
      <c r="H400" s="69">
        <v>20000</v>
      </c>
      <c r="I400" s="70">
        <v>20000</v>
      </c>
      <c r="J400" s="71"/>
      <c r="K400" s="47">
        <v>42599</v>
      </c>
      <c r="L400" s="454">
        <v>20000</v>
      </c>
      <c r="M400" s="108">
        <v>42601</v>
      </c>
      <c r="N400" s="108"/>
      <c r="O400" s="108"/>
      <c r="P400" s="58"/>
      <c r="Q400" s="236"/>
      <c r="R400" s="239"/>
      <c r="S400" s="239"/>
      <c r="T400" s="239"/>
      <c r="U400" s="239"/>
    </row>
    <row r="401" spans="1:21" ht="83.25" customHeight="1">
      <c r="A401" s="177"/>
      <c r="B401" s="224" t="s">
        <v>40</v>
      </c>
      <c r="C401" s="225" t="s">
        <v>317</v>
      </c>
      <c r="D401" s="23" t="s">
        <v>211</v>
      </c>
      <c r="E401" s="24" t="s">
        <v>125</v>
      </c>
      <c r="F401" s="34" t="s">
        <v>66</v>
      </c>
      <c r="G401" s="212">
        <v>2610</v>
      </c>
      <c r="H401" s="69">
        <v>100000</v>
      </c>
      <c r="I401" s="70">
        <f>59995.2+40004.8</f>
        <v>100000</v>
      </c>
      <c r="J401" s="71"/>
      <c r="K401" s="79" t="s">
        <v>353</v>
      </c>
      <c r="L401" s="454">
        <v>100000</v>
      </c>
      <c r="M401" s="114">
        <v>42643</v>
      </c>
      <c r="N401" s="114"/>
      <c r="O401" s="114"/>
      <c r="P401" s="58"/>
      <c r="Q401" s="236"/>
      <c r="R401" s="239"/>
      <c r="S401" s="239"/>
      <c r="T401" s="239"/>
      <c r="U401" s="239"/>
    </row>
    <row r="402" spans="1:21" ht="66.75" customHeight="1">
      <c r="A402" s="177"/>
      <c r="B402" s="224" t="s">
        <v>40</v>
      </c>
      <c r="C402" s="225" t="s">
        <v>318</v>
      </c>
      <c r="D402" s="23" t="s">
        <v>211</v>
      </c>
      <c r="E402" s="24" t="s">
        <v>76</v>
      </c>
      <c r="F402" s="25" t="s">
        <v>78</v>
      </c>
      <c r="G402" s="92">
        <v>2210</v>
      </c>
      <c r="H402" s="69">
        <v>20000</v>
      </c>
      <c r="I402" s="70">
        <v>20000</v>
      </c>
      <c r="J402" s="71"/>
      <c r="K402" s="47">
        <v>42730</v>
      </c>
      <c r="L402" s="454">
        <v>20000</v>
      </c>
      <c r="M402" s="108">
        <v>42733</v>
      </c>
      <c r="N402" s="108"/>
      <c r="O402" s="108"/>
      <c r="P402" s="58"/>
      <c r="Q402" s="236"/>
      <c r="R402" s="239"/>
      <c r="S402" s="239"/>
      <c r="T402" s="239"/>
      <c r="U402" s="239"/>
    </row>
    <row r="403" spans="1:21" ht="73.5" customHeight="1">
      <c r="A403" s="277"/>
      <c r="B403" s="323" t="s">
        <v>40</v>
      </c>
      <c r="C403" s="327" t="s">
        <v>701</v>
      </c>
      <c r="D403" s="23" t="s">
        <v>211</v>
      </c>
      <c r="E403" s="24" t="s">
        <v>76</v>
      </c>
      <c r="F403" s="25" t="s">
        <v>78</v>
      </c>
      <c r="G403" s="92">
        <v>2240</v>
      </c>
      <c r="H403" s="69">
        <v>10000</v>
      </c>
      <c r="I403" s="70">
        <v>10000</v>
      </c>
      <c r="J403" s="71"/>
      <c r="K403" s="47">
        <v>42719</v>
      </c>
      <c r="L403" s="454">
        <v>10000</v>
      </c>
      <c r="M403" s="108">
        <v>42634</v>
      </c>
      <c r="N403" s="108"/>
      <c r="O403" s="108"/>
      <c r="P403" s="58"/>
      <c r="Q403" s="236"/>
      <c r="R403" s="239"/>
      <c r="S403" s="239"/>
      <c r="T403" s="239"/>
      <c r="U403" s="239"/>
    </row>
    <row r="404" spans="1:33" s="16" customFormat="1" ht="51.75" customHeight="1">
      <c r="A404" s="160">
        <v>35</v>
      </c>
      <c r="B404" s="168" t="s">
        <v>40</v>
      </c>
      <c r="C404" s="171"/>
      <c r="D404" s="10" t="s">
        <v>211</v>
      </c>
      <c r="E404" s="17"/>
      <c r="F404" s="32"/>
      <c r="G404" s="95"/>
      <c r="H404" s="61">
        <f aca="true" t="shared" si="25" ref="H404:O404">SUM(H399:H403)</f>
        <v>200000</v>
      </c>
      <c r="I404" s="61">
        <f t="shared" si="25"/>
        <v>200000</v>
      </c>
      <c r="J404" s="61">
        <f t="shared" si="25"/>
        <v>0</v>
      </c>
      <c r="K404" s="187"/>
      <c r="L404" s="61">
        <f t="shared" si="25"/>
        <v>200000</v>
      </c>
      <c r="M404" s="61"/>
      <c r="N404" s="61">
        <f t="shared" si="25"/>
        <v>0</v>
      </c>
      <c r="O404" s="61">
        <f t="shared" si="25"/>
        <v>0</v>
      </c>
      <c r="P404" s="58"/>
      <c r="Q404" s="359"/>
      <c r="R404" s="345"/>
      <c r="S404" s="345"/>
      <c r="T404" s="345"/>
      <c r="U404" s="345"/>
      <c r="V404" s="345"/>
      <c r="W404" s="345"/>
      <c r="X404" s="345"/>
      <c r="Y404" s="345"/>
      <c r="Z404" s="345"/>
      <c r="AA404" s="345"/>
      <c r="AB404" s="345"/>
      <c r="AC404" s="345"/>
      <c r="AD404" s="345"/>
      <c r="AE404" s="345"/>
      <c r="AF404" s="345"/>
      <c r="AG404" s="345"/>
    </row>
    <row r="405" spans="1:21" ht="112.5">
      <c r="A405" s="177"/>
      <c r="B405" s="190" t="s">
        <v>41</v>
      </c>
      <c r="C405" s="337" t="s">
        <v>109</v>
      </c>
      <c r="D405" s="23" t="s">
        <v>211</v>
      </c>
      <c r="E405" s="24" t="s">
        <v>134</v>
      </c>
      <c r="F405" s="25" t="s">
        <v>237</v>
      </c>
      <c r="G405" s="92">
        <v>2210</v>
      </c>
      <c r="H405" s="69">
        <v>3000</v>
      </c>
      <c r="I405" s="71">
        <v>3000</v>
      </c>
      <c r="J405" s="71"/>
      <c r="K405" s="47">
        <v>42608</v>
      </c>
      <c r="L405" s="454">
        <v>3000</v>
      </c>
      <c r="M405" s="108">
        <v>42613</v>
      </c>
      <c r="N405" s="108"/>
      <c r="O405" s="108"/>
      <c r="P405" s="58"/>
      <c r="Q405" s="236"/>
      <c r="R405" s="239"/>
      <c r="S405" s="239"/>
      <c r="T405" s="239"/>
      <c r="U405" s="239"/>
    </row>
    <row r="406" spans="1:21" ht="112.5">
      <c r="A406" s="177"/>
      <c r="B406" s="190" t="s">
        <v>41</v>
      </c>
      <c r="C406" s="165" t="s">
        <v>110</v>
      </c>
      <c r="D406" s="23" t="s">
        <v>211</v>
      </c>
      <c r="E406" s="24" t="s">
        <v>126</v>
      </c>
      <c r="F406" s="25" t="s">
        <v>127</v>
      </c>
      <c r="G406" s="92">
        <v>2210</v>
      </c>
      <c r="H406" s="69">
        <v>7000</v>
      </c>
      <c r="I406" s="71">
        <v>6999.48</v>
      </c>
      <c r="J406" s="71"/>
      <c r="K406" s="47">
        <v>42545</v>
      </c>
      <c r="L406" s="454">
        <v>6999.48</v>
      </c>
      <c r="M406" s="108">
        <v>42551</v>
      </c>
      <c r="N406" s="108"/>
      <c r="O406" s="108"/>
      <c r="P406" s="58"/>
      <c r="Q406" s="236"/>
      <c r="R406" s="239"/>
      <c r="S406" s="239"/>
      <c r="T406" s="239"/>
      <c r="U406" s="239"/>
    </row>
    <row r="407" spans="1:21" ht="112.5">
      <c r="A407" s="177"/>
      <c r="B407" s="190" t="s">
        <v>41</v>
      </c>
      <c r="C407" s="165" t="s">
        <v>111</v>
      </c>
      <c r="D407" s="23" t="s">
        <v>211</v>
      </c>
      <c r="E407" s="24" t="s">
        <v>76</v>
      </c>
      <c r="F407" s="25" t="s">
        <v>77</v>
      </c>
      <c r="G407" s="93">
        <v>2240</v>
      </c>
      <c r="H407" s="69">
        <v>15000</v>
      </c>
      <c r="I407" s="71">
        <v>15000</v>
      </c>
      <c r="J407" s="71"/>
      <c r="K407" s="47">
        <v>42529</v>
      </c>
      <c r="L407" s="454">
        <v>15000</v>
      </c>
      <c r="M407" s="112">
        <v>42534</v>
      </c>
      <c r="N407" s="112"/>
      <c r="O407" s="112"/>
      <c r="P407" s="58"/>
      <c r="Q407" s="236"/>
      <c r="R407" s="239"/>
      <c r="S407" s="239"/>
      <c r="T407" s="239"/>
      <c r="U407" s="239"/>
    </row>
    <row r="408" spans="1:21" ht="112.5">
      <c r="A408" s="177"/>
      <c r="B408" s="190" t="s">
        <v>41</v>
      </c>
      <c r="C408" s="165" t="s">
        <v>112</v>
      </c>
      <c r="D408" s="23" t="s">
        <v>211</v>
      </c>
      <c r="E408" s="24" t="s">
        <v>126</v>
      </c>
      <c r="F408" s="25" t="s">
        <v>127</v>
      </c>
      <c r="G408" s="92">
        <v>3110</v>
      </c>
      <c r="H408" s="69">
        <v>13600</v>
      </c>
      <c r="I408" s="71"/>
      <c r="J408" s="71">
        <v>13600</v>
      </c>
      <c r="K408" s="47">
        <v>42522</v>
      </c>
      <c r="L408" s="454">
        <v>13600</v>
      </c>
      <c r="M408" s="112">
        <v>42528</v>
      </c>
      <c r="N408" s="112"/>
      <c r="O408" s="112"/>
      <c r="P408" s="58"/>
      <c r="Q408" s="236"/>
      <c r="R408" s="239"/>
      <c r="S408" s="239"/>
      <c r="T408" s="239"/>
      <c r="U408" s="239"/>
    </row>
    <row r="409" spans="1:21" ht="112.5">
      <c r="A409" s="177"/>
      <c r="B409" s="190" t="s">
        <v>41</v>
      </c>
      <c r="C409" s="165" t="s">
        <v>112</v>
      </c>
      <c r="D409" s="23" t="s">
        <v>211</v>
      </c>
      <c r="E409" s="24" t="s">
        <v>126</v>
      </c>
      <c r="F409" s="25" t="s">
        <v>127</v>
      </c>
      <c r="G409" s="92">
        <v>2210</v>
      </c>
      <c r="H409" s="69">
        <v>6400</v>
      </c>
      <c r="I409" s="71">
        <v>6400</v>
      </c>
      <c r="J409" s="71"/>
      <c r="K409" s="47">
        <v>42531</v>
      </c>
      <c r="L409" s="454">
        <v>6400</v>
      </c>
      <c r="M409" s="112">
        <v>42535</v>
      </c>
      <c r="N409" s="112"/>
      <c r="O409" s="112"/>
      <c r="P409" s="58"/>
      <c r="Q409" s="236"/>
      <c r="R409" s="239"/>
      <c r="S409" s="239"/>
      <c r="T409" s="239"/>
      <c r="U409" s="239"/>
    </row>
    <row r="410" spans="1:21" ht="112.5">
      <c r="A410" s="177"/>
      <c r="B410" s="190" t="s">
        <v>41</v>
      </c>
      <c r="C410" s="279" t="s">
        <v>616</v>
      </c>
      <c r="D410" s="23" t="s">
        <v>211</v>
      </c>
      <c r="E410" s="24" t="s">
        <v>76</v>
      </c>
      <c r="F410" s="34" t="s">
        <v>77</v>
      </c>
      <c r="G410" s="92">
        <v>2240</v>
      </c>
      <c r="H410" s="69">
        <v>57500</v>
      </c>
      <c r="I410" s="71">
        <f>40649.4+16850.6</f>
        <v>57500</v>
      </c>
      <c r="J410" s="71"/>
      <c r="K410" s="47">
        <v>42724</v>
      </c>
      <c r="L410" s="454">
        <v>57500</v>
      </c>
      <c r="M410" s="118" t="s">
        <v>607</v>
      </c>
      <c r="N410" s="118"/>
      <c r="O410" s="118"/>
      <c r="P410" s="58"/>
      <c r="Q410" s="236"/>
      <c r="R410" s="239"/>
      <c r="S410" s="239"/>
      <c r="T410" s="239"/>
      <c r="U410" s="239"/>
    </row>
    <row r="411" spans="1:33" s="289" customFormat="1" ht="112.5">
      <c r="A411" s="277"/>
      <c r="B411" s="278" t="s">
        <v>41</v>
      </c>
      <c r="C411" s="279" t="s">
        <v>533</v>
      </c>
      <c r="D411" s="280" t="s">
        <v>211</v>
      </c>
      <c r="E411" s="282" t="s">
        <v>76</v>
      </c>
      <c r="F411" s="283" t="s">
        <v>77</v>
      </c>
      <c r="G411" s="296">
        <v>2240</v>
      </c>
      <c r="H411" s="309">
        <v>57500</v>
      </c>
      <c r="I411" s="285">
        <f>17250+40250</f>
        <v>57500</v>
      </c>
      <c r="J411" s="285"/>
      <c r="K411" s="286"/>
      <c r="L411" s="454">
        <v>57500</v>
      </c>
      <c r="M411" s="301" t="s">
        <v>566</v>
      </c>
      <c r="N411" s="301"/>
      <c r="O411" s="301"/>
      <c r="P411" s="288"/>
      <c r="Q411" s="348"/>
      <c r="R411" s="349"/>
      <c r="S411" s="349"/>
      <c r="T411" s="349"/>
      <c r="U411" s="349"/>
      <c r="V411" s="349"/>
      <c r="W411" s="349"/>
      <c r="X411" s="349"/>
      <c r="Y411" s="349"/>
      <c r="Z411" s="349"/>
      <c r="AA411" s="349"/>
      <c r="AB411" s="349"/>
      <c r="AC411" s="349"/>
      <c r="AD411" s="349"/>
      <c r="AE411" s="349"/>
      <c r="AF411" s="349"/>
      <c r="AG411" s="349"/>
    </row>
    <row r="412" spans="1:21" ht="112.5">
      <c r="A412" s="177"/>
      <c r="B412" s="193" t="s">
        <v>41</v>
      </c>
      <c r="C412" s="279" t="s">
        <v>617</v>
      </c>
      <c r="D412" s="23" t="s">
        <v>211</v>
      </c>
      <c r="E412" s="24" t="s">
        <v>76</v>
      </c>
      <c r="F412" s="25" t="s">
        <v>77</v>
      </c>
      <c r="G412" s="92">
        <v>2240</v>
      </c>
      <c r="H412" s="69">
        <v>40000</v>
      </c>
      <c r="I412" s="71">
        <v>40000</v>
      </c>
      <c r="J412" s="71"/>
      <c r="K412" s="47">
        <v>42724</v>
      </c>
      <c r="L412" s="454">
        <v>40000</v>
      </c>
      <c r="M412" s="108">
        <v>42727</v>
      </c>
      <c r="N412" s="108"/>
      <c r="O412" s="108"/>
      <c r="P412" s="58"/>
      <c r="Q412" s="236"/>
      <c r="R412" s="239"/>
      <c r="S412" s="239"/>
      <c r="T412" s="239"/>
      <c r="U412" s="239"/>
    </row>
    <row r="413" spans="1:33" s="16" customFormat="1" ht="42" customHeight="1">
      <c r="A413" s="160">
        <v>36</v>
      </c>
      <c r="B413" s="168" t="s">
        <v>41</v>
      </c>
      <c r="C413" s="171"/>
      <c r="D413" s="10" t="s">
        <v>211</v>
      </c>
      <c r="E413" s="17"/>
      <c r="F413" s="182"/>
      <c r="G413" s="95"/>
      <c r="H413" s="62">
        <f aca="true" t="shared" si="26" ref="H413:O413">SUM(H405:H412)</f>
        <v>200000</v>
      </c>
      <c r="I413" s="62">
        <f t="shared" si="26"/>
        <v>186399.47999999998</v>
      </c>
      <c r="J413" s="62">
        <f t="shared" si="26"/>
        <v>13600</v>
      </c>
      <c r="K413" s="187"/>
      <c r="L413" s="61">
        <f t="shared" si="26"/>
        <v>199999.47999999998</v>
      </c>
      <c r="M413" s="62"/>
      <c r="N413" s="62">
        <f t="shared" si="26"/>
        <v>0</v>
      </c>
      <c r="O413" s="62">
        <f t="shared" si="26"/>
        <v>0</v>
      </c>
      <c r="P413" s="58"/>
      <c r="Q413" s="344"/>
      <c r="R413" s="345"/>
      <c r="S413" s="345"/>
      <c r="T413" s="345"/>
      <c r="U413" s="345"/>
      <c r="V413" s="345"/>
      <c r="W413" s="345"/>
      <c r="X413" s="345"/>
      <c r="Y413" s="345"/>
      <c r="Z413" s="345"/>
      <c r="AA413" s="345"/>
      <c r="AB413" s="345"/>
      <c r="AC413" s="345"/>
      <c r="AD413" s="345"/>
      <c r="AE413" s="345"/>
      <c r="AF413" s="345"/>
      <c r="AG413" s="345"/>
    </row>
    <row r="414" spans="1:33" s="30" customFormat="1" ht="112.5">
      <c r="A414" s="162"/>
      <c r="B414" s="193" t="s">
        <v>43</v>
      </c>
      <c r="C414" s="165" t="s">
        <v>92</v>
      </c>
      <c r="D414" s="23" t="s">
        <v>211</v>
      </c>
      <c r="E414" s="24" t="s">
        <v>84</v>
      </c>
      <c r="F414" s="332" t="s">
        <v>87</v>
      </c>
      <c r="G414" s="93" t="s">
        <v>124</v>
      </c>
      <c r="H414" s="69">
        <v>12000</v>
      </c>
      <c r="I414" s="73">
        <v>5500</v>
      </c>
      <c r="J414" s="73">
        <v>6500</v>
      </c>
      <c r="K414" s="50">
        <v>42529</v>
      </c>
      <c r="L414" s="454">
        <v>12000</v>
      </c>
      <c r="M414" s="146" t="s">
        <v>371</v>
      </c>
      <c r="N414" s="146"/>
      <c r="O414" s="146"/>
      <c r="P414" s="58"/>
      <c r="Q414" s="346"/>
      <c r="R414" s="347"/>
      <c r="S414" s="347"/>
      <c r="T414" s="347"/>
      <c r="U414" s="347"/>
      <c r="V414" s="347"/>
      <c r="W414" s="347"/>
      <c r="X414" s="347"/>
      <c r="Y414" s="347"/>
      <c r="Z414" s="347"/>
      <c r="AA414" s="347"/>
      <c r="AB414" s="347"/>
      <c r="AC414" s="347"/>
      <c r="AD414" s="347"/>
      <c r="AE414" s="347"/>
      <c r="AF414" s="347"/>
      <c r="AG414" s="347"/>
    </row>
    <row r="415" spans="1:33" s="30" customFormat="1" ht="112.5">
      <c r="A415" s="162"/>
      <c r="B415" s="193" t="s">
        <v>43</v>
      </c>
      <c r="C415" s="337" t="s">
        <v>93</v>
      </c>
      <c r="D415" s="23" t="s">
        <v>211</v>
      </c>
      <c r="E415" s="24" t="s">
        <v>134</v>
      </c>
      <c r="F415" s="34" t="s">
        <v>237</v>
      </c>
      <c r="G415" s="93">
        <v>3110</v>
      </c>
      <c r="H415" s="309">
        <v>10000</v>
      </c>
      <c r="I415" s="73"/>
      <c r="J415" s="73">
        <v>10000</v>
      </c>
      <c r="K415" s="50">
        <v>42664</v>
      </c>
      <c r="L415" s="454">
        <v>10000</v>
      </c>
      <c r="M415" s="115">
        <v>42669</v>
      </c>
      <c r="N415" s="115"/>
      <c r="O415" s="115"/>
      <c r="P415" s="58"/>
      <c r="Q415" s="346"/>
      <c r="R415" s="347"/>
      <c r="S415" s="347"/>
      <c r="T415" s="347"/>
      <c r="U415" s="347"/>
      <c r="V415" s="347"/>
      <c r="W415" s="347"/>
      <c r="X415" s="347"/>
      <c r="Y415" s="347"/>
      <c r="Z415" s="347"/>
      <c r="AA415" s="347"/>
      <c r="AB415" s="347"/>
      <c r="AC415" s="347"/>
      <c r="AD415" s="347"/>
      <c r="AE415" s="347"/>
      <c r="AF415" s="347"/>
      <c r="AG415" s="347"/>
    </row>
    <row r="416" spans="1:33" s="30" customFormat="1" ht="112.5">
      <c r="A416" s="162"/>
      <c r="B416" s="193" t="s">
        <v>43</v>
      </c>
      <c r="C416" s="165" t="s">
        <v>94</v>
      </c>
      <c r="D416" s="23" t="s">
        <v>211</v>
      </c>
      <c r="E416" s="24" t="s">
        <v>76</v>
      </c>
      <c r="F416" s="332" t="s">
        <v>77</v>
      </c>
      <c r="G416" s="93">
        <v>2210</v>
      </c>
      <c r="H416" s="69">
        <v>20000</v>
      </c>
      <c r="I416" s="73">
        <v>20000</v>
      </c>
      <c r="J416" s="73"/>
      <c r="K416" s="50">
        <v>42615</v>
      </c>
      <c r="L416" s="454">
        <v>20000</v>
      </c>
      <c r="M416" s="115">
        <v>2809.16</v>
      </c>
      <c r="N416" s="115"/>
      <c r="O416" s="115"/>
      <c r="P416" s="58"/>
      <c r="Q416" s="346"/>
      <c r="R416" s="347"/>
      <c r="S416" s="347"/>
      <c r="T416" s="347"/>
      <c r="U416" s="347"/>
      <c r="V416" s="347"/>
      <c r="W416" s="347"/>
      <c r="X416" s="347"/>
      <c r="Y416" s="347"/>
      <c r="Z416" s="347"/>
      <c r="AA416" s="347"/>
      <c r="AB416" s="347"/>
      <c r="AC416" s="347"/>
      <c r="AD416" s="347"/>
      <c r="AE416" s="347"/>
      <c r="AF416" s="347"/>
      <c r="AG416" s="347"/>
    </row>
    <row r="417" spans="1:33" s="30" customFormat="1" ht="112.5">
      <c r="A417" s="162"/>
      <c r="B417" s="193" t="s">
        <v>43</v>
      </c>
      <c r="C417" s="165" t="s">
        <v>95</v>
      </c>
      <c r="D417" s="23" t="s">
        <v>211</v>
      </c>
      <c r="E417" s="24" t="s">
        <v>125</v>
      </c>
      <c r="F417" s="46">
        <v>100101</v>
      </c>
      <c r="G417" s="93">
        <v>2610</v>
      </c>
      <c r="H417" s="69">
        <v>22000</v>
      </c>
      <c r="I417" s="73">
        <v>22000</v>
      </c>
      <c r="J417" s="73"/>
      <c r="K417" s="50">
        <v>42577</v>
      </c>
      <c r="L417" s="454">
        <v>22000</v>
      </c>
      <c r="M417" s="115">
        <v>42580</v>
      </c>
      <c r="N417" s="115"/>
      <c r="O417" s="115"/>
      <c r="P417" s="58"/>
      <c r="Q417" s="346"/>
      <c r="R417" s="347"/>
      <c r="S417" s="347"/>
      <c r="T417" s="347"/>
      <c r="U417" s="347"/>
      <c r="V417" s="347"/>
      <c r="W417" s="347"/>
      <c r="X417" s="347"/>
      <c r="Y417" s="347"/>
      <c r="Z417" s="347"/>
      <c r="AA417" s="347"/>
      <c r="AB417" s="347"/>
      <c r="AC417" s="347"/>
      <c r="AD417" s="347"/>
      <c r="AE417" s="347"/>
      <c r="AF417" s="347"/>
      <c r="AG417" s="347"/>
    </row>
    <row r="418" spans="1:33" s="30" customFormat="1" ht="112.5">
      <c r="A418" s="162"/>
      <c r="B418" s="193" t="s">
        <v>43</v>
      </c>
      <c r="C418" s="165" t="s">
        <v>108</v>
      </c>
      <c r="D418" s="23" t="s">
        <v>211</v>
      </c>
      <c r="E418" s="24" t="s">
        <v>134</v>
      </c>
      <c r="F418" s="332" t="s">
        <v>255</v>
      </c>
      <c r="G418" s="93">
        <v>2210</v>
      </c>
      <c r="H418" s="69">
        <v>10000</v>
      </c>
      <c r="I418" s="73">
        <v>10000</v>
      </c>
      <c r="J418" s="73"/>
      <c r="K418" s="50">
        <v>42523</v>
      </c>
      <c r="L418" s="454">
        <v>10000</v>
      </c>
      <c r="M418" s="115">
        <v>42528</v>
      </c>
      <c r="N418" s="115"/>
      <c r="O418" s="115"/>
      <c r="P418" s="58"/>
      <c r="Q418" s="346"/>
      <c r="R418" s="347"/>
      <c r="S418" s="347"/>
      <c r="T418" s="347"/>
      <c r="U418" s="347"/>
      <c r="V418" s="347"/>
      <c r="W418" s="347"/>
      <c r="X418" s="347"/>
      <c r="Y418" s="347"/>
      <c r="Z418" s="347"/>
      <c r="AA418" s="347"/>
      <c r="AB418" s="347"/>
      <c r="AC418" s="347"/>
      <c r="AD418" s="347"/>
      <c r="AE418" s="347"/>
      <c r="AF418" s="347"/>
      <c r="AG418" s="347"/>
    </row>
    <row r="419" spans="1:33" s="30" customFormat="1" ht="112.5">
      <c r="A419" s="162"/>
      <c r="B419" s="193" t="s">
        <v>43</v>
      </c>
      <c r="C419" s="165" t="s">
        <v>82</v>
      </c>
      <c r="D419" s="23" t="s">
        <v>211</v>
      </c>
      <c r="E419" s="24" t="s">
        <v>114</v>
      </c>
      <c r="F419" s="46">
        <v>130114</v>
      </c>
      <c r="G419" s="93">
        <v>2210</v>
      </c>
      <c r="H419" s="69">
        <v>24000</v>
      </c>
      <c r="I419" s="73">
        <v>24000</v>
      </c>
      <c r="J419" s="73"/>
      <c r="K419" s="50">
        <v>42524</v>
      </c>
      <c r="L419" s="454">
        <v>24000</v>
      </c>
      <c r="M419" s="115">
        <v>42529</v>
      </c>
      <c r="N419" s="115"/>
      <c r="O419" s="115"/>
      <c r="P419" s="58"/>
      <c r="Q419" s="346"/>
      <c r="R419" s="347"/>
      <c r="S419" s="347"/>
      <c r="T419" s="347"/>
      <c r="U419" s="347"/>
      <c r="V419" s="347"/>
      <c r="W419" s="347"/>
      <c r="X419" s="347"/>
      <c r="Y419" s="347"/>
      <c r="Z419" s="347"/>
      <c r="AA419" s="347"/>
      <c r="AB419" s="347"/>
      <c r="AC419" s="347"/>
      <c r="AD419" s="347"/>
      <c r="AE419" s="347"/>
      <c r="AF419" s="347"/>
      <c r="AG419" s="347"/>
    </row>
    <row r="420" spans="1:33" s="30" customFormat="1" ht="112.5">
      <c r="A420" s="162"/>
      <c r="B420" s="193" t="s">
        <v>43</v>
      </c>
      <c r="C420" s="165" t="s">
        <v>128</v>
      </c>
      <c r="D420" s="23" t="s">
        <v>211</v>
      </c>
      <c r="E420" s="38" t="s">
        <v>132</v>
      </c>
      <c r="F420" s="34" t="s">
        <v>237</v>
      </c>
      <c r="G420" s="93">
        <v>3110</v>
      </c>
      <c r="H420" s="69">
        <v>10000</v>
      </c>
      <c r="I420" s="73"/>
      <c r="J420" s="73">
        <v>10000</v>
      </c>
      <c r="K420" s="50">
        <v>42566</v>
      </c>
      <c r="L420" s="454">
        <v>10000</v>
      </c>
      <c r="M420" s="115">
        <v>42573</v>
      </c>
      <c r="N420" s="115"/>
      <c r="O420" s="115"/>
      <c r="P420" s="58"/>
      <c r="Q420" s="346"/>
      <c r="R420" s="347"/>
      <c r="S420" s="347"/>
      <c r="T420" s="347"/>
      <c r="U420" s="347"/>
      <c r="V420" s="347"/>
      <c r="W420" s="347"/>
      <c r="X420" s="347"/>
      <c r="Y420" s="347"/>
      <c r="Z420" s="347"/>
      <c r="AA420" s="347"/>
      <c r="AB420" s="347"/>
      <c r="AC420" s="347"/>
      <c r="AD420" s="347"/>
      <c r="AE420" s="347"/>
      <c r="AF420" s="347"/>
      <c r="AG420" s="347"/>
    </row>
    <row r="421" spans="1:33" s="30" customFormat="1" ht="112.5">
      <c r="A421" s="162"/>
      <c r="B421" s="193" t="s">
        <v>43</v>
      </c>
      <c r="C421" s="165" t="s">
        <v>82</v>
      </c>
      <c r="D421" s="23" t="s">
        <v>211</v>
      </c>
      <c r="E421" s="24" t="s">
        <v>114</v>
      </c>
      <c r="F421" s="46">
        <v>130114</v>
      </c>
      <c r="G421" s="93">
        <v>2210</v>
      </c>
      <c r="H421" s="69">
        <v>6500</v>
      </c>
      <c r="I421" s="73">
        <v>6500</v>
      </c>
      <c r="J421" s="73"/>
      <c r="K421" s="50">
        <v>42577</v>
      </c>
      <c r="L421" s="454">
        <v>6500</v>
      </c>
      <c r="M421" s="115">
        <v>42580</v>
      </c>
      <c r="N421" s="115"/>
      <c r="O421" s="115"/>
      <c r="P421" s="58"/>
      <c r="Q421" s="346"/>
      <c r="R421" s="347"/>
      <c r="S421" s="347"/>
      <c r="T421" s="347"/>
      <c r="U421" s="347"/>
      <c r="V421" s="347"/>
      <c r="W421" s="347"/>
      <c r="X421" s="347"/>
      <c r="Y421" s="347"/>
      <c r="Z421" s="347"/>
      <c r="AA421" s="347"/>
      <c r="AB421" s="347"/>
      <c r="AC421" s="347"/>
      <c r="AD421" s="347"/>
      <c r="AE421" s="347"/>
      <c r="AF421" s="347"/>
      <c r="AG421" s="347"/>
    </row>
    <row r="422" spans="1:33" s="30" customFormat="1" ht="112.5">
      <c r="A422" s="162"/>
      <c r="B422" s="193" t="s">
        <v>43</v>
      </c>
      <c r="C422" s="165" t="s">
        <v>140</v>
      </c>
      <c r="D422" s="23" t="s">
        <v>211</v>
      </c>
      <c r="E422" s="24" t="s">
        <v>106</v>
      </c>
      <c r="F422" s="46">
        <v>100101</v>
      </c>
      <c r="G422" s="93">
        <v>3110</v>
      </c>
      <c r="H422" s="69">
        <v>45500</v>
      </c>
      <c r="I422" s="73"/>
      <c r="J422" s="73">
        <v>45428</v>
      </c>
      <c r="K422" s="50">
        <v>42544</v>
      </c>
      <c r="L422" s="454">
        <v>45428</v>
      </c>
      <c r="M422" s="115">
        <v>42550</v>
      </c>
      <c r="N422" s="115"/>
      <c r="O422" s="115"/>
      <c r="P422" s="58"/>
      <c r="Q422" s="346"/>
      <c r="R422" s="347"/>
      <c r="S422" s="347"/>
      <c r="T422" s="347"/>
      <c r="U422" s="347"/>
      <c r="V422" s="347"/>
      <c r="W422" s="347"/>
      <c r="X422" s="347"/>
      <c r="Y422" s="347"/>
      <c r="Z422" s="347"/>
      <c r="AA422" s="347"/>
      <c r="AB422" s="347"/>
      <c r="AC422" s="347"/>
      <c r="AD422" s="347"/>
      <c r="AE422" s="347"/>
      <c r="AF422" s="347"/>
      <c r="AG422" s="347"/>
    </row>
    <row r="423" spans="1:33" s="30" customFormat="1" ht="112.5">
      <c r="A423" s="162"/>
      <c r="B423" s="193" t="s">
        <v>43</v>
      </c>
      <c r="C423" s="165" t="s">
        <v>275</v>
      </c>
      <c r="D423" s="23" t="s">
        <v>211</v>
      </c>
      <c r="E423" s="24" t="s">
        <v>125</v>
      </c>
      <c r="F423" s="46">
        <v>100101</v>
      </c>
      <c r="G423" s="93">
        <v>2610</v>
      </c>
      <c r="H423" s="69">
        <v>20000</v>
      </c>
      <c r="I423" s="73">
        <f>1498.36+1163.88+16148.16+1164+25.6</f>
        <v>20000</v>
      </c>
      <c r="J423" s="73"/>
      <c r="K423" s="82" t="s">
        <v>558</v>
      </c>
      <c r="L423" s="454">
        <v>20000</v>
      </c>
      <c r="M423" s="146" t="s">
        <v>599</v>
      </c>
      <c r="N423" s="146"/>
      <c r="O423" s="146"/>
      <c r="P423" s="58"/>
      <c r="Q423" s="346"/>
      <c r="R423" s="347"/>
      <c r="S423" s="347"/>
      <c r="T423" s="347"/>
      <c r="U423" s="347"/>
      <c r="V423" s="347"/>
      <c r="W423" s="347"/>
      <c r="X423" s="347"/>
      <c r="Y423" s="347"/>
      <c r="Z423" s="347"/>
      <c r="AA423" s="347"/>
      <c r="AB423" s="347"/>
      <c r="AC423" s="347"/>
      <c r="AD423" s="347"/>
      <c r="AE423" s="347"/>
      <c r="AF423" s="347"/>
      <c r="AG423" s="347"/>
    </row>
    <row r="424" spans="1:33" s="30" customFormat="1" ht="112.5">
      <c r="A424" s="162"/>
      <c r="B424" s="193" t="s">
        <v>43</v>
      </c>
      <c r="C424" s="105" t="s">
        <v>276</v>
      </c>
      <c r="D424" s="23" t="s">
        <v>211</v>
      </c>
      <c r="E424" s="24" t="s">
        <v>114</v>
      </c>
      <c r="F424" s="46">
        <v>130102</v>
      </c>
      <c r="G424" s="93">
        <v>2240</v>
      </c>
      <c r="H424" s="69">
        <v>20000</v>
      </c>
      <c r="I424" s="73">
        <v>20000</v>
      </c>
      <c r="J424" s="73"/>
      <c r="K424" s="50">
        <v>42676</v>
      </c>
      <c r="L424" s="454">
        <v>20000</v>
      </c>
      <c r="M424" s="115">
        <v>42678</v>
      </c>
      <c r="N424" s="115"/>
      <c r="O424" s="115"/>
      <c r="P424" s="58"/>
      <c r="Q424" s="346"/>
      <c r="R424" s="347"/>
      <c r="S424" s="347"/>
      <c r="T424" s="347"/>
      <c r="U424" s="347"/>
      <c r="V424" s="347"/>
      <c r="W424" s="347"/>
      <c r="X424" s="347"/>
      <c r="Y424" s="347"/>
      <c r="Z424" s="347"/>
      <c r="AA424" s="347"/>
      <c r="AB424" s="347"/>
      <c r="AC424" s="347"/>
      <c r="AD424" s="347"/>
      <c r="AE424" s="347"/>
      <c r="AF424" s="347"/>
      <c r="AG424" s="347"/>
    </row>
    <row r="425" spans="1:33" s="16" customFormat="1" ht="49.5" customHeight="1">
      <c r="A425" s="160">
        <v>37</v>
      </c>
      <c r="B425" s="167" t="s">
        <v>43</v>
      </c>
      <c r="C425" s="171"/>
      <c r="D425" s="10" t="s">
        <v>211</v>
      </c>
      <c r="E425" s="17"/>
      <c r="F425" s="182"/>
      <c r="G425" s="95"/>
      <c r="H425" s="62">
        <f aca="true" t="shared" si="27" ref="H425:O425">SUM(H414:H424)</f>
        <v>200000</v>
      </c>
      <c r="I425" s="62">
        <f t="shared" si="27"/>
        <v>128000</v>
      </c>
      <c r="J425" s="62">
        <f t="shared" si="27"/>
        <v>71928</v>
      </c>
      <c r="K425" s="174"/>
      <c r="L425" s="61">
        <f t="shared" si="27"/>
        <v>199928</v>
      </c>
      <c r="M425" s="62"/>
      <c r="N425" s="62">
        <f t="shared" si="27"/>
        <v>0</v>
      </c>
      <c r="O425" s="62">
        <f t="shared" si="27"/>
        <v>0</v>
      </c>
      <c r="P425" s="58"/>
      <c r="Q425" s="344"/>
      <c r="R425" s="345"/>
      <c r="S425" s="345"/>
      <c r="T425" s="345"/>
      <c r="U425" s="345"/>
      <c r="V425" s="345"/>
      <c r="W425" s="345"/>
      <c r="X425" s="345"/>
      <c r="Y425" s="345"/>
      <c r="Z425" s="345"/>
      <c r="AA425" s="345"/>
      <c r="AB425" s="345"/>
      <c r="AC425" s="345"/>
      <c r="AD425" s="345"/>
      <c r="AE425" s="345"/>
      <c r="AF425" s="345"/>
      <c r="AG425" s="345"/>
    </row>
    <row r="426" spans="1:21" ht="75">
      <c r="A426" s="177"/>
      <c r="B426" s="192" t="s">
        <v>42</v>
      </c>
      <c r="C426" s="165" t="s">
        <v>180</v>
      </c>
      <c r="D426" s="203" t="s">
        <v>213</v>
      </c>
      <c r="E426" s="24" t="s">
        <v>134</v>
      </c>
      <c r="F426" s="34" t="s">
        <v>219</v>
      </c>
      <c r="G426" s="207">
        <v>3110</v>
      </c>
      <c r="H426" s="69">
        <v>3000</v>
      </c>
      <c r="I426" s="71"/>
      <c r="J426" s="71">
        <v>3000</v>
      </c>
      <c r="K426" s="47">
        <v>42573</v>
      </c>
      <c r="L426" s="454">
        <v>3000</v>
      </c>
      <c r="M426" s="114">
        <v>42579</v>
      </c>
      <c r="N426" s="114"/>
      <c r="O426" s="114"/>
      <c r="P426" s="58"/>
      <c r="Q426" s="236"/>
      <c r="R426" s="239"/>
      <c r="S426" s="239"/>
      <c r="T426" s="239"/>
      <c r="U426" s="239"/>
    </row>
    <row r="427" spans="1:21" ht="75">
      <c r="A427" s="177"/>
      <c r="B427" s="192" t="s">
        <v>42</v>
      </c>
      <c r="C427" s="165" t="s">
        <v>178</v>
      </c>
      <c r="D427" s="203" t="s">
        <v>213</v>
      </c>
      <c r="E427" s="24" t="s">
        <v>84</v>
      </c>
      <c r="F427" s="25" t="s">
        <v>85</v>
      </c>
      <c r="G427" s="92">
        <v>3110</v>
      </c>
      <c r="H427" s="69">
        <v>5000</v>
      </c>
      <c r="I427" s="71"/>
      <c r="J427" s="71">
        <v>5000</v>
      </c>
      <c r="K427" s="47">
        <v>42634</v>
      </c>
      <c r="L427" s="454">
        <v>5000</v>
      </c>
      <c r="M427" s="114">
        <v>42641</v>
      </c>
      <c r="N427" s="114"/>
      <c r="O427" s="114"/>
      <c r="P427" s="58"/>
      <c r="Q427" s="236"/>
      <c r="R427" s="239"/>
      <c r="S427" s="239"/>
      <c r="T427" s="239"/>
      <c r="U427" s="239"/>
    </row>
    <row r="428" spans="1:21" ht="75">
      <c r="A428" s="177"/>
      <c r="B428" s="192" t="s">
        <v>42</v>
      </c>
      <c r="C428" s="165" t="s">
        <v>190</v>
      </c>
      <c r="D428" s="203" t="s">
        <v>213</v>
      </c>
      <c r="E428" s="105" t="s">
        <v>114</v>
      </c>
      <c r="F428" s="25" t="s">
        <v>116</v>
      </c>
      <c r="G428" s="92">
        <v>3110</v>
      </c>
      <c r="H428" s="69">
        <v>3000</v>
      </c>
      <c r="I428" s="71">
        <v>3000</v>
      </c>
      <c r="J428" s="71"/>
      <c r="K428" s="47">
        <v>42569</v>
      </c>
      <c r="L428" s="454">
        <v>3000</v>
      </c>
      <c r="M428" s="114">
        <v>42572</v>
      </c>
      <c r="N428" s="114"/>
      <c r="O428" s="114"/>
      <c r="P428" s="58"/>
      <c r="Q428" s="236"/>
      <c r="R428" s="239"/>
      <c r="S428" s="239"/>
      <c r="T428" s="239"/>
      <c r="U428" s="239"/>
    </row>
    <row r="429" spans="1:21" ht="75">
      <c r="A429" s="177"/>
      <c r="B429" s="224" t="s">
        <v>42</v>
      </c>
      <c r="C429" s="165" t="s">
        <v>702</v>
      </c>
      <c r="D429" s="203" t="s">
        <v>213</v>
      </c>
      <c r="E429" s="24" t="s">
        <v>253</v>
      </c>
      <c r="F429" s="25" t="s">
        <v>66</v>
      </c>
      <c r="G429" s="92">
        <v>2240</v>
      </c>
      <c r="H429" s="69">
        <v>89000</v>
      </c>
      <c r="I429" s="71">
        <v>89000</v>
      </c>
      <c r="J429" s="71"/>
      <c r="K429" s="47">
        <v>42573</v>
      </c>
      <c r="L429" s="454">
        <v>89000</v>
      </c>
      <c r="M429" s="114">
        <v>42576</v>
      </c>
      <c r="N429" s="114"/>
      <c r="O429" s="114"/>
      <c r="P429" s="58"/>
      <c r="Q429" s="236"/>
      <c r="R429" s="239"/>
      <c r="S429" s="239"/>
      <c r="T429" s="239"/>
      <c r="U429" s="239"/>
    </row>
    <row r="430" spans="1:21" ht="75">
      <c r="A430" s="277"/>
      <c r="B430" s="323" t="s">
        <v>42</v>
      </c>
      <c r="C430" s="279" t="s">
        <v>703</v>
      </c>
      <c r="D430" s="203" t="s">
        <v>213</v>
      </c>
      <c r="E430" s="24" t="s">
        <v>125</v>
      </c>
      <c r="F430" s="25" t="s">
        <v>66</v>
      </c>
      <c r="G430" s="92">
        <v>2210</v>
      </c>
      <c r="H430" s="69">
        <v>13000</v>
      </c>
      <c r="I430" s="71">
        <v>13000</v>
      </c>
      <c r="J430" s="71"/>
      <c r="K430" s="47">
        <v>42636</v>
      </c>
      <c r="L430" s="454">
        <v>13000</v>
      </c>
      <c r="M430" s="114">
        <v>42643</v>
      </c>
      <c r="N430" s="114"/>
      <c r="O430" s="114"/>
      <c r="P430" s="58"/>
      <c r="Q430" s="236"/>
      <c r="R430" s="239"/>
      <c r="S430" s="239"/>
      <c r="T430" s="239"/>
      <c r="U430" s="239"/>
    </row>
    <row r="431" spans="1:21" ht="75">
      <c r="A431" s="177"/>
      <c r="B431" s="224" t="s">
        <v>42</v>
      </c>
      <c r="C431" s="165" t="s">
        <v>704</v>
      </c>
      <c r="D431" s="255" t="s">
        <v>213</v>
      </c>
      <c r="E431" s="24" t="s">
        <v>125</v>
      </c>
      <c r="F431" s="34" t="s">
        <v>66</v>
      </c>
      <c r="G431" s="212">
        <v>2240</v>
      </c>
      <c r="H431" s="69">
        <v>48000</v>
      </c>
      <c r="I431" s="71">
        <v>48000</v>
      </c>
      <c r="J431" s="71"/>
      <c r="K431" s="47">
        <v>42646</v>
      </c>
      <c r="L431" s="454">
        <v>48000</v>
      </c>
      <c r="M431" s="114">
        <v>42669</v>
      </c>
      <c r="N431" s="114"/>
      <c r="O431" s="114"/>
      <c r="P431" s="58"/>
      <c r="Q431" s="236"/>
      <c r="R431" s="239"/>
      <c r="S431" s="239"/>
      <c r="T431" s="239"/>
      <c r="U431" s="239"/>
    </row>
    <row r="432" spans="1:21" ht="75">
      <c r="A432" s="177"/>
      <c r="B432" s="192" t="s">
        <v>42</v>
      </c>
      <c r="C432" s="179" t="s">
        <v>209</v>
      </c>
      <c r="D432" s="203" t="s">
        <v>213</v>
      </c>
      <c r="E432" s="24" t="s">
        <v>84</v>
      </c>
      <c r="F432" s="25" t="s">
        <v>85</v>
      </c>
      <c r="G432" s="92">
        <v>2210</v>
      </c>
      <c r="H432" s="69">
        <v>8000</v>
      </c>
      <c r="I432" s="71">
        <v>8000</v>
      </c>
      <c r="J432" s="71"/>
      <c r="K432" s="47">
        <v>42571</v>
      </c>
      <c r="L432" s="454">
        <v>8000</v>
      </c>
      <c r="M432" s="114">
        <v>42576</v>
      </c>
      <c r="N432" s="114"/>
      <c r="O432" s="114"/>
      <c r="P432" s="58"/>
      <c r="Q432" s="236"/>
      <c r="R432" s="239"/>
      <c r="S432" s="239"/>
      <c r="T432" s="239"/>
      <c r="U432" s="239"/>
    </row>
    <row r="433" spans="1:21" ht="75">
      <c r="A433" s="177"/>
      <c r="B433" s="224" t="s">
        <v>42</v>
      </c>
      <c r="C433" s="186" t="s">
        <v>331</v>
      </c>
      <c r="D433" s="203" t="s">
        <v>213</v>
      </c>
      <c r="E433" s="24" t="s">
        <v>134</v>
      </c>
      <c r="F433" s="25" t="s">
        <v>255</v>
      </c>
      <c r="G433" s="92">
        <v>3110</v>
      </c>
      <c r="H433" s="69">
        <v>11000</v>
      </c>
      <c r="I433" s="71"/>
      <c r="J433" s="71">
        <v>10698.96</v>
      </c>
      <c r="K433" s="47">
        <v>42627</v>
      </c>
      <c r="L433" s="454">
        <v>10698.96</v>
      </c>
      <c r="M433" s="114">
        <v>42628</v>
      </c>
      <c r="N433" s="114"/>
      <c r="O433" s="114"/>
      <c r="P433" s="58"/>
      <c r="Q433" s="236"/>
      <c r="R433" s="239"/>
      <c r="S433" s="239"/>
      <c r="T433" s="239"/>
      <c r="U433" s="239"/>
    </row>
    <row r="434" spans="1:21" ht="75">
      <c r="A434" s="177"/>
      <c r="B434" s="224" t="s">
        <v>42</v>
      </c>
      <c r="C434" s="186" t="s">
        <v>332</v>
      </c>
      <c r="D434" s="203" t="s">
        <v>213</v>
      </c>
      <c r="E434" s="38" t="s">
        <v>132</v>
      </c>
      <c r="F434" s="25" t="s">
        <v>237</v>
      </c>
      <c r="G434" s="92">
        <v>2240</v>
      </c>
      <c r="H434" s="69">
        <v>10000</v>
      </c>
      <c r="I434" s="71">
        <v>10000</v>
      </c>
      <c r="J434" s="71"/>
      <c r="K434" s="47">
        <v>42702</v>
      </c>
      <c r="L434" s="454">
        <v>10000</v>
      </c>
      <c r="M434" s="114" t="s">
        <v>581</v>
      </c>
      <c r="N434" s="114"/>
      <c r="O434" s="114"/>
      <c r="P434" s="58"/>
      <c r="Q434" s="236"/>
      <c r="R434" s="239"/>
      <c r="S434" s="239"/>
      <c r="T434" s="239"/>
      <c r="U434" s="239"/>
    </row>
    <row r="435" spans="1:21" ht="75">
      <c r="A435" s="177"/>
      <c r="B435" s="193" t="s">
        <v>42</v>
      </c>
      <c r="C435" s="165" t="s">
        <v>333</v>
      </c>
      <c r="D435" s="203" t="s">
        <v>213</v>
      </c>
      <c r="E435" s="105" t="s">
        <v>126</v>
      </c>
      <c r="F435" s="46">
        <v>110201</v>
      </c>
      <c r="G435" s="92">
        <v>3110</v>
      </c>
      <c r="H435" s="69">
        <v>10000</v>
      </c>
      <c r="I435" s="71"/>
      <c r="J435" s="71">
        <v>10000</v>
      </c>
      <c r="K435" s="47">
        <v>42571</v>
      </c>
      <c r="L435" s="454">
        <v>10000</v>
      </c>
      <c r="M435" s="112">
        <v>42577</v>
      </c>
      <c r="N435" s="112"/>
      <c r="O435" s="112"/>
      <c r="P435" s="58"/>
      <c r="Q435" s="236"/>
      <c r="R435" s="239"/>
      <c r="S435" s="239"/>
      <c r="T435" s="239"/>
      <c r="U435" s="239"/>
    </row>
    <row r="436" spans="1:33" s="16" customFormat="1" ht="75">
      <c r="A436" s="160">
        <v>38</v>
      </c>
      <c r="B436" s="168" t="s">
        <v>42</v>
      </c>
      <c r="C436" s="171"/>
      <c r="D436" s="206" t="s">
        <v>213</v>
      </c>
      <c r="E436" s="17"/>
      <c r="F436" s="32"/>
      <c r="G436" s="183"/>
      <c r="H436" s="62">
        <f aca="true" t="shared" si="28" ref="H436:O436">SUM(H426:H435)</f>
        <v>200000</v>
      </c>
      <c r="I436" s="62">
        <f t="shared" si="28"/>
        <v>171000</v>
      </c>
      <c r="J436" s="62">
        <f t="shared" si="28"/>
        <v>28698.96</v>
      </c>
      <c r="K436" s="187"/>
      <c r="L436" s="61">
        <f t="shared" si="28"/>
        <v>199698.96</v>
      </c>
      <c r="M436" s="62"/>
      <c r="N436" s="62">
        <f t="shared" si="28"/>
        <v>0</v>
      </c>
      <c r="O436" s="62">
        <f t="shared" si="28"/>
        <v>0</v>
      </c>
      <c r="P436" s="58"/>
      <c r="Q436" s="344"/>
      <c r="R436" s="345"/>
      <c r="S436" s="345"/>
      <c r="T436" s="345"/>
      <c r="U436" s="345"/>
      <c r="V436" s="345"/>
      <c r="W436" s="345"/>
      <c r="X436" s="345"/>
      <c r="Y436" s="345"/>
      <c r="Z436" s="345"/>
      <c r="AA436" s="345"/>
      <c r="AB436" s="345"/>
      <c r="AC436" s="345"/>
      <c r="AD436" s="345"/>
      <c r="AE436" s="345"/>
      <c r="AF436" s="345"/>
      <c r="AG436" s="345"/>
    </row>
    <row r="437" spans="1:21" ht="112.5">
      <c r="A437" s="177"/>
      <c r="B437" s="190" t="s">
        <v>45</v>
      </c>
      <c r="C437" s="165" t="s">
        <v>705</v>
      </c>
      <c r="D437" s="23" t="s">
        <v>211</v>
      </c>
      <c r="E437" s="24" t="s">
        <v>125</v>
      </c>
      <c r="F437" s="34" t="s">
        <v>66</v>
      </c>
      <c r="G437" s="93">
        <v>2610</v>
      </c>
      <c r="H437" s="69">
        <v>3000</v>
      </c>
      <c r="I437" s="71">
        <v>3000</v>
      </c>
      <c r="J437" s="71"/>
      <c r="K437" s="47">
        <v>42577</v>
      </c>
      <c r="L437" s="454">
        <v>3000</v>
      </c>
      <c r="M437" s="112">
        <v>42580</v>
      </c>
      <c r="N437" s="112"/>
      <c r="O437" s="112"/>
      <c r="P437" s="58"/>
      <c r="Q437" s="236"/>
      <c r="R437" s="239"/>
      <c r="S437" s="239"/>
      <c r="T437" s="239"/>
      <c r="U437" s="239"/>
    </row>
    <row r="438" spans="1:21" ht="112.5">
      <c r="A438" s="177"/>
      <c r="B438" s="190" t="s">
        <v>45</v>
      </c>
      <c r="C438" s="38" t="s">
        <v>83</v>
      </c>
      <c r="D438" s="23" t="s">
        <v>211</v>
      </c>
      <c r="E438" s="24" t="s">
        <v>76</v>
      </c>
      <c r="F438" s="34" t="s">
        <v>77</v>
      </c>
      <c r="G438" s="93">
        <v>2210</v>
      </c>
      <c r="H438" s="69">
        <v>60000</v>
      </c>
      <c r="I438" s="71">
        <v>49975.92</v>
      </c>
      <c r="J438" s="71"/>
      <c r="K438" s="47">
        <v>42699</v>
      </c>
      <c r="L438" s="454">
        <v>49975.92</v>
      </c>
      <c r="M438" s="112">
        <v>42704</v>
      </c>
      <c r="N438" s="112"/>
      <c r="O438" s="112"/>
      <c r="P438" s="58"/>
      <c r="Q438" s="236"/>
      <c r="R438" s="239"/>
      <c r="S438" s="239"/>
      <c r="T438" s="239"/>
      <c r="U438" s="239"/>
    </row>
    <row r="439" spans="1:21" ht="112.5">
      <c r="A439" s="177"/>
      <c r="B439" s="190" t="s">
        <v>45</v>
      </c>
      <c r="C439" s="38" t="s">
        <v>113</v>
      </c>
      <c r="D439" s="23" t="s">
        <v>211</v>
      </c>
      <c r="E439" s="24" t="s">
        <v>84</v>
      </c>
      <c r="F439" s="34" t="s">
        <v>87</v>
      </c>
      <c r="G439" s="93">
        <v>2240</v>
      </c>
      <c r="H439" s="69">
        <v>38000</v>
      </c>
      <c r="I439" s="71">
        <v>37838.4</v>
      </c>
      <c r="J439" s="71"/>
      <c r="K439" s="47">
        <v>42559</v>
      </c>
      <c r="L439" s="454">
        <v>37838.4</v>
      </c>
      <c r="M439" s="112">
        <v>42564</v>
      </c>
      <c r="N439" s="112"/>
      <c r="O439" s="112"/>
      <c r="P439" s="58"/>
      <c r="Q439" s="236"/>
      <c r="R439" s="239"/>
      <c r="S439" s="239"/>
      <c r="T439" s="239"/>
      <c r="U439" s="239"/>
    </row>
    <row r="440" spans="1:21" ht="112.5">
      <c r="A440" s="177"/>
      <c r="B440" s="190" t="s">
        <v>45</v>
      </c>
      <c r="C440" s="195" t="s">
        <v>130</v>
      </c>
      <c r="D440" s="23" t="s">
        <v>211</v>
      </c>
      <c r="E440" s="197" t="s">
        <v>114</v>
      </c>
      <c r="F440" s="34" t="s">
        <v>115</v>
      </c>
      <c r="G440" s="93">
        <v>2210</v>
      </c>
      <c r="H440" s="69">
        <v>5000</v>
      </c>
      <c r="I440" s="71">
        <v>5000</v>
      </c>
      <c r="J440" s="71"/>
      <c r="K440" s="47">
        <v>42557</v>
      </c>
      <c r="L440" s="454">
        <v>5000</v>
      </c>
      <c r="M440" s="112">
        <v>42569</v>
      </c>
      <c r="N440" s="112"/>
      <c r="O440" s="112"/>
      <c r="P440" s="58"/>
      <c r="Q440" s="236"/>
      <c r="R440" s="239"/>
      <c r="S440" s="239"/>
      <c r="T440" s="239"/>
      <c r="U440" s="239"/>
    </row>
    <row r="441" spans="1:21" ht="112.5">
      <c r="A441" s="177"/>
      <c r="B441" s="190" t="s">
        <v>45</v>
      </c>
      <c r="C441" s="195" t="s">
        <v>706</v>
      </c>
      <c r="D441" s="23" t="s">
        <v>211</v>
      </c>
      <c r="E441" s="24" t="s">
        <v>125</v>
      </c>
      <c r="F441" s="34" t="s">
        <v>91</v>
      </c>
      <c r="G441" s="93">
        <v>3131</v>
      </c>
      <c r="H441" s="69">
        <v>40164</v>
      </c>
      <c r="I441" s="71"/>
      <c r="J441" s="71">
        <f>28114.8+12049.2</f>
        <v>40164</v>
      </c>
      <c r="K441" s="47">
        <v>42621</v>
      </c>
      <c r="L441" s="454">
        <v>40164</v>
      </c>
      <c r="M441" s="112" t="s">
        <v>584</v>
      </c>
      <c r="N441" s="112"/>
      <c r="O441" s="112"/>
      <c r="P441" s="58"/>
      <c r="Q441" s="236"/>
      <c r="R441" s="239"/>
      <c r="S441" s="239"/>
      <c r="T441" s="239"/>
      <c r="U441" s="239"/>
    </row>
    <row r="442" spans="1:21" ht="112.5">
      <c r="A442" s="177"/>
      <c r="B442" s="190" t="s">
        <v>45</v>
      </c>
      <c r="C442" s="195" t="s">
        <v>160</v>
      </c>
      <c r="D442" s="23" t="s">
        <v>211</v>
      </c>
      <c r="E442" s="15" t="s">
        <v>76</v>
      </c>
      <c r="F442" s="34" t="s">
        <v>79</v>
      </c>
      <c r="G442" s="93">
        <v>2210</v>
      </c>
      <c r="H442" s="69">
        <v>3000</v>
      </c>
      <c r="I442" s="71">
        <f>1524+1476</f>
        <v>3000</v>
      </c>
      <c r="J442" s="71"/>
      <c r="K442" s="47">
        <v>42696</v>
      </c>
      <c r="L442" s="454">
        <v>3000</v>
      </c>
      <c r="M442" s="110" t="s">
        <v>555</v>
      </c>
      <c r="N442" s="110"/>
      <c r="O442" s="110"/>
      <c r="P442" s="58"/>
      <c r="Q442" s="236"/>
      <c r="R442" s="239"/>
      <c r="S442" s="239"/>
      <c r="T442" s="239"/>
      <c r="U442" s="239"/>
    </row>
    <row r="443" spans="1:21" ht="112.5">
      <c r="A443" s="177"/>
      <c r="B443" s="193" t="s">
        <v>45</v>
      </c>
      <c r="C443" s="195" t="s">
        <v>707</v>
      </c>
      <c r="D443" s="23" t="s">
        <v>211</v>
      </c>
      <c r="E443" s="24" t="s">
        <v>76</v>
      </c>
      <c r="F443" s="34" t="s">
        <v>77</v>
      </c>
      <c r="G443" s="93">
        <v>2240</v>
      </c>
      <c r="H443" s="69">
        <v>40000</v>
      </c>
      <c r="I443" s="71">
        <v>40000</v>
      </c>
      <c r="J443" s="71"/>
      <c r="K443" s="47">
        <v>42614</v>
      </c>
      <c r="L443" s="454">
        <v>40000</v>
      </c>
      <c r="M443" s="112">
        <v>42629</v>
      </c>
      <c r="N443" s="112"/>
      <c r="O443" s="112"/>
      <c r="P443" s="58"/>
      <c r="Q443" s="236"/>
      <c r="R443" s="239"/>
      <c r="S443" s="239"/>
      <c r="T443" s="239"/>
      <c r="U443" s="239"/>
    </row>
    <row r="444" spans="1:21" ht="112.5">
      <c r="A444" s="177"/>
      <c r="B444" s="193" t="s">
        <v>45</v>
      </c>
      <c r="C444" s="195" t="s">
        <v>305</v>
      </c>
      <c r="D444" s="23" t="s">
        <v>211</v>
      </c>
      <c r="E444" s="24" t="s">
        <v>125</v>
      </c>
      <c r="F444" s="23">
        <v>100101</v>
      </c>
      <c r="G444" s="23">
        <v>2610</v>
      </c>
      <c r="H444" s="69">
        <v>10836</v>
      </c>
      <c r="I444" s="71">
        <f>10316.88+291+228.12</f>
        <v>10836</v>
      </c>
      <c r="J444" s="71"/>
      <c r="K444" s="79">
        <v>42634</v>
      </c>
      <c r="L444" s="454">
        <v>10836</v>
      </c>
      <c r="M444" s="110" t="s">
        <v>520</v>
      </c>
      <c r="N444" s="110"/>
      <c r="O444" s="110"/>
      <c r="P444" s="58"/>
      <c r="Q444" s="236"/>
      <c r="R444" s="239"/>
      <c r="S444" s="239"/>
      <c r="T444" s="239"/>
      <c r="U444" s="239"/>
    </row>
    <row r="445" spans="1:33" s="16" customFormat="1" ht="56.25" customHeight="1">
      <c r="A445" s="160">
        <v>39</v>
      </c>
      <c r="B445" s="168" t="s">
        <v>45</v>
      </c>
      <c r="C445" s="171"/>
      <c r="D445" s="10" t="s">
        <v>211</v>
      </c>
      <c r="E445" s="17"/>
      <c r="F445" s="182"/>
      <c r="G445" s="95"/>
      <c r="H445" s="62">
        <f aca="true" t="shared" si="29" ref="H445:O445">SUM(H437:H444)</f>
        <v>200000</v>
      </c>
      <c r="I445" s="62">
        <f t="shared" si="29"/>
        <v>149650.32</v>
      </c>
      <c r="J445" s="62">
        <f t="shared" si="29"/>
        <v>40164</v>
      </c>
      <c r="K445" s="187"/>
      <c r="L445" s="61">
        <f t="shared" si="29"/>
        <v>189814.32</v>
      </c>
      <c r="M445" s="62"/>
      <c r="N445" s="62">
        <f t="shared" si="29"/>
        <v>0</v>
      </c>
      <c r="O445" s="62">
        <f t="shared" si="29"/>
        <v>0</v>
      </c>
      <c r="P445" s="58"/>
      <c r="Q445" s="344"/>
      <c r="R445" s="345"/>
      <c r="S445" s="345"/>
      <c r="T445" s="345"/>
      <c r="U445" s="345"/>
      <c r="V445" s="345"/>
      <c r="W445" s="345"/>
      <c r="X445" s="345"/>
      <c r="Y445" s="345"/>
      <c r="Z445" s="345"/>
      <c r="AA445" s="345"/>
      <c r="AB445" s="345"/>
      <c r="AC445" s="345"/>
      <c r="AD445" s="345"/>
      <c r="AE445" s="345"/>
      <c r="AF445" s="345"/>
      <c r="AG445" s="345"/>
    </row>
    <row r="446" spans="1:21" ht="64.5" customHeight="1">
      <c r="A446" s="177"/>
      <c r="B446" s="190" t="s">
        <v>46</v>
      </c>
      <c r="C446" s="165" t="s">
        <v>215</v>
      </c>
      <c r="D446" s="204" t="s">
        <v>212</v>
      </c>
      <c r="E446" s="210" t="s">
        <v>76</v>
      </c>
      <c r="F446" s="34" t="s">
        <v>77</v>
      </c>
      <c r="G446" s="409">
        <v>2240</v>
      </c>
      <c r="H446" s="69">
        <v>47000</v>
      </c>
      <c r="I446" s="71">
        <f>13861.5+33138.5</f>
        <v>47000</v>
      </c>
      <c r="J446" s="71"/>
      <c r="K446" s="47">
        <v>42573</v>
      </c>
      <c r="L446" s="454">
        <v>47000</v>
      </c>
      <c r="M446" s="112">
        <v>42578</v>
      </c>
      <c r="N446" s="112"/>
      <c r="O446" s="112"/>
      <c r="P446" s="58"/>
      <c r="Q446" s="236"/>
      <c r="R446" s="239"/>
      <c r="S446" s="239"/>
      <c r="T446" s="239"/>
      <c r="U446" s="239"/>
    </row>
    <row r="447" spans="1:21" ht="64.5" customHeight="1">
      <c r="A447" s="177"/>
      <c r="B447" s="190" t="s">
        <v>46</v>
      </c>
      <c r="C447" s="165" t="s">
        <v>216</v>
      </c>
      <c r="D447" s="204" t="s">
        <v>212</v>
      </c>
      <c r="E447" s="210" t="s">
        <v>76</v>
      </c>
      <c r="F447" s="34" t="s">
        <v>77</v>
      </c>
      <c r="G447" s="409">
        <v>2240</v>
      </c>
      <c r="H447" s="69">
        <v>53500</v>
      </c>
      <c r="I447" s="71">
        <f>15426+38074</f>
        <v>53500</v>
      </c>
      <c r="J447" s="71"/>
      <c r="K447" s="47">
        <v>42573</v>
      </c>
      <c r="L447" s="454">
        <v>53500</v>
      </c>
      <c r="M447" s="110" t="s">
        <v>343</v>
      </c>
      <c r="N447" s="112"/>
      <c r="O447" s="112"/>
      <c r="P447" s="58"/>
      <c r="Q447" s="236"/>
      <c r="R447" s="239"/>
      <c r="S447" s="239"/>
      <c r="T447" s="239"/>
      <c r="U447" s="239"/>
    </row>
    <row r="448" spans="1:21" ht="57.75" customHeight="1">
      <c r="A448" s="177"/>
      <c r="B448" s="190" t="s">
        <v>46</v>
      </c>
      <c r="C448" s="165" t="s">
        <v>220</v>
      </c>
      <c r="D448" s="204" t="s">
        <v>212</v>
      </c>
      <c r="E448" s="210" t="s">
        <v>76</v>
      </c>
      <c r="F448" s="34" t="s">
        <v>78</v>
      </c>
      <c r="G448" s="409">
        <v>2240</v>
      </c>
      <c r="H448" s="69">
        <v>50000</v>
      </c>
      <c r="I448" s="71">
        <f>15712.5+34287.5</f>
        <v>50000</v>
      </c>
      <c r="J448" s="71"/>
      <c r="K448" s="47">
        <v>42573</v>
      </c>
      <c r="L448" s="454">
        <v>50000</v>
      </c>
      <c r="M448" s="110" t="s">
        <v>342</v>
      </c>
      <c r="N448" s="112"/>
      <c r="O448" s="112"/>
      <c r="P448" s="58"/>
      <c r="Q448" s="236"/>
      <c r="R448" s="239"/>
      <c r="S448" s="239"/>
      <c r="T448" s="239"/>
      <c r="U448" s="239"/>
    </row>
    <row r="449" spans="1:21" ht="105.75" customHeight="1">
      <c r="A449" s="177"/>
      <c r="B449" s="193" t="s">
        <v>46</v>
      </c>
      <c r="C449" s="165" t="s">
        <v>267</v>
      </c>
      <c r="D449" s="204" t="s">
        <v>212</v>
      </c>
      <c r="E449" s="215" t="s">
        <v>114</v>
      </c>
      <c r="F449" s="34" t="s">
        <v>115</v>
      </c>
      <c r="G449" s="409">
        <v>3110</v>
      </c>
      <c r="H449" s="69">
        <v>25000</v>
      </c>
      <c r="I449" s="71"/>
      <c r="J449" s="71">
        <v>25000</v>
      </c>
      <c r="K449" s="47">
        <v>42593</v>
      </c>
      <c r="L449" s="454">
        <v>25000</v>
      </c>
      <c r="M449" s="110">
        <v>42600</v>
      </c>
      <c r="N449" s="112"/>
      <c r="O449" s="112"/>
      <c r="P449" s="58"/>
      <c r="Q449" s="236"/>
      <c r="R449" s="239"/>
      <c r="S449" s="239"/>
      <c r="T449" s="239"/>
      <c r="U449" s="239"/>
    </row>
    <row r="450" spans="1:21" ht="112.5" customHeight="1">
      <c r="A450" s="277"/>
      <c r="B450" s="278" t="s">
        <v>46</v>
      </c>
      <c r="C450" s="279" t="s">
        <v>329</v>
      </c>
      <c r="D450" s="204" t="s">
        <v>212</v>
      </c>
      <c r="E450" s="24" t="s">
        <v>125</v>
      </c>
      <c r="F450" s="34" t="s">
        <v>303</v>
      </c>
      <c r="G450" s="409">
        <v>2210</v>
      </c>
      <c r="H450" s="69">
        <v>4500</v>
      </c>
      <c r="I450" s="71">
        <v>4500</v>
      </c>
      <c r="J450" s="71"/>
      <c r="K450" s="47">
        <v>42727</v>
      </c>
      <c r="L450" s="454">
        <v>4500</v>
      </c>
      <c r="M450" s="112">
        <v>42730</v>
      </c>
      <c r="N450" s="112"/>
      <c r="O450" s="112"/>
      <c r="P450" s="58"/>
      <c r="Q450" s="236"/>
      <c r="R450" s="239"/>
      <c r="S450" s="239"/>
      <c r="T450" s="239"/>
      <c r="U450" s="239"/>
    </row>
    <row r="451" spans="1:21" ht="108.75" customHeight="1">
      <c r="A451" s="277"/>
      <c r="B451" s="278" t="s">
        <v>46</v>
      </c>
      <c r="C451" s="279" t="s">
        <v>330</v>
      </c>
      <c r="D451" s="204" t="s">
        <v>212</v>
      </c>
      <c r="E451" s="24" t="s">
        <v>125</v>
      </c>
      <c r="F451" s="23">
        <v>100101</v>
      </c>
      <c r="G451" s="23">
        <v>2610</v>
      </c>
      <c r="H451" s="69">
        <v>20000</v>
      </c>
      <c r="I451" s="71">
        <f>19983+17</f>
        <v>20000</v>
      </c>
      <c r="J451" s="71"/>
      <c r="K451" s="47">
        <v>42614</v>
      </c>
      <c r="L451" s="454">
        <v>20000</v>
      </c>
      <c r="M451" s="112">
        <v>42634</v>
      </c>
      <c r="N451" s="112"/>
      <c r="O451" s="112"/>
      <c r="P451" s="58"/>
      <c r="Q451" s="236"/>
      <c r="R451" s="239"/>
      <c r="S451" s="239"/>
      <c r="T451" s="239"/>
      <c r="U451" s="239"/>
    </row>
    <row r="452" spans="1:33" s="16" customFormat="1" ht="48" customHeight="1">
      <c r="A452" s="160">
        <v>40</v>
      </c>
      <c r="B452" s="168" t="s">
        <v>46</v>
      </c>
      <c r="C452" s="171"/>
      <c r="D452" s="205" t="s">
        <v>212</v>
      </c>
      <c r="E452" s="17"/>
      <c r="F452" s="32"/>
      <c r="G452" s="410"/>
      <c r="H452" s="62">
        <f aca="true" t="shared" si="30" ref="H452:O452">+SUM(H446:H451)</f>
        <v>200000</v>
      </c>
      <c r="I452" s="62">
        <f t="shared" si="30"/>
        <v>175000</v>
      </c>
      <c r="J452" s="62">
        <f t="shared" si="30"/>
        <v>25000</v>
      </c>
      <c r="K452" s="187"/>
      <c r="L452" s="61">
        <f t="shared" si="30"/>
        <v>200000</v>
      </c>
      <c r="M452" s="62"/>
      <c r="N452" s="62">
        <f t="shared" si="30"/>
        <v>0</v>
      </c>
      <c r="O452" s="62">
        <f t="shared" si="30"/>
        <v>0</v>
      </c>
      <c r="P452" s="58"/>
      <c r="Q452" s="344"/>
      <c r="R452" s="345"/>
      <c r="S452" s="345"/>
      <c r="T452" s="345"/>
      <c r="U452" s="345"/>
      <c r="V452" s="345"/>
      <c r="W452" s="345"/>
      <c r="X452" s="345"/>
      <c r="Y452" s="345"/>
      <c r="Z452" s="345"/>
      <c r="AA452" s="345"/>
      <c r="AB452" s="345"/>
      <c r="AC452" s="345"/>
      <c r="AD452" s="345"/>
      <c r="AE452" s="345"/>
      <c r="AF452" s="345"/>
      <c r="AG452" s="345"/>
    </row>
    <row r="453" spans="1:33" s="30" customFormat="1" ht="123" customHeight="1">
      <c r="A453" s="162"/>
      <c r="B453" s="193" t="s">
        <v>48</v>
      </c>
      <c r="C453" s="165" t="s">
        <v>238</v>
      </c>
      <c r="D453" s="178" t="s">
        <v>214</v>
      </c>
      <c r="E453" s="24" t="s">
        <v>302</v>
      </c>
      <c r="F453" s="34" t="s">
        <v>303</v>
      </c>
      <c r="G453" s="409">
        <v>2240</v>
      </c>
      <c r="H453" s="69">
        <v>40000</v>
      </c>
      <c r="I453" s="73">
        <f>17119.72+22880.28</f>
        <v>40000</v>
      </c>
      <c r="J453" s="73"/>
      <c r="K453" s="82" t="s">
        <v>554</v>
      </c>
      <c r="L453" s="454">
        <v>39603.28</v>
      </c>
      <c r="M453" s="115">
        <v>42727</v>
      </c>
      <c r="N453" s="115"/>
      <c r="O453" s="115"/>
      <c r="P453" s="58"/>
      <c r="Q453" s="346"/>
      <c r="R453" s="347"/>
      <c r="S453" s="347"/>
      <c r="T453" s="347"/>
      <c r="U453" s="347"/>
      <c r="V453" s="347"/>
      <c r="W453" s="347"/>
      <c r="X453" s="347"/>
      <c r="Y453" s="347"/>
      <c r="Z453" s="347"/>
      <c r="AA453" s="347"/>
      <c r="AB453" s="347"/>
      <c r="AC453" s="347"/>
      <c r="AD453" s="347"/>
      <c r="AE453" s="347"/>
      <c r="AF453" s="347"/>
      <c r="AG453" s="347"/>
    </row>
    <row r="454" spans="1:33" s="30" customFormat="1" ht="206.25">
      <c r="A454" s="162"/>
      <c r="B454" s="193" t="s">
        <v>48</v>
      </c>
      <c r="C454" s="165" t="s">
        <v>436</v>
      </c>
      <c r="D454" s="178" t="s">
        <v>214</v>
      </c>
      <c r="E454" s="24" t="s">
        <v>76</v>
      </c>
      <c r="F454" s="34" t="s">
        <v>77</v>
      </c>
      <c r="G454" s="409">
        <v>2210</v>
      </c>
      <c r="H454" s="69">
        <v>140000</v>
      </c>
      <c r="I454" s="73">
        <v>138600</v>
      </c>
      <c r="J454" s="73"/>
      <c r="K454" s="50">
        <v>42671</v>
      </c>
      <c r="L454" s="454">
        <v>138600</v>
      </c>
      <c r="M454" s="115">
        <v>42675</v>
      </c>
      <c r="N454" s="115"/>
      <c r="O454" s="115"/>
      <c r="P454" s="58"/>
      <c r="Q454" s="346"/>
      <c r="R454" s="347"/>
      <c r="S454" s="347"/>
      <c r="T454" s="347"/>
      <c r="U454" s="347"/>
      <c r="V454" s="347"/>
      <c r="W454" s="347"/>
      <c r="X454" s="347"/>
      <c r="Y454" s="347"/>
      <c r="Z454" s="347"/>
      <c r="AA454" s="347"/>
      <c r="AB454" s="347"/>
      <c r="AC454" s="347"/>
      <c r="AD454" s="347"/>
      <c r="AE454" s="347"/>
      <c r="AF454" s="347"/>
      <c r="AG454" s="347"/>
    </row>
    <row r="455" spans="1:33" s="30" customFormat="1" ht="206.25">
      <c r="A455" s="162"/>
      <c r="B455" s="193" t="s">
        <v>48</v>
      </c>
      <c r="C455" s="165" t="s">
        <v>301</v>
      </c>
      <c r="D455" s="178" t="s">
        <v>214</v>
      </c>
      <c r="E455" s="24" t="s">
        <v>76</v>
      </c>
      <c r="F455" s="34" t="s">
        <v>77</v>
      </c>
      <c r="G455" s="409">
        <v>2210</v>
      </c>
      <c r="H455" s="69">
        <v>11000</v>
      </c>
      <c r="I455" s="73">
        <v>8854.56</v>
      </c>
      <c r="J455" s="73"/>
      <c r="K455" s="50">
        <v>42629</v>
      </c>
      <c r="L455" s="454">
        <v>8854.56</v>
      </c>
      <c r="M455" s="115">
        <v>42635</v>
      </c>
      <c r="N455" s="115"/>
      <c r="O455" s="115"/>
      <c r="P455" s="58"/>
      <c r="Q455" s="346"/>
      <c r="R455" s="347"/>
      <c r="S455" s="347"/>
      <c r="T455" s="347"/>
      <c r="U455" s="347"/>
      <c r="V455" s="347"/>
      <c r="W455" s="347"/>
      <c r="X455" s="347"/>
      <c r="Y455" s="347"/>
      <c r="Z455" s="347"/>
      <c r="AA455" s="347"/>
      <c r="AB455" s="347"/>
      <c r="AC455" s="347"/>
      <c r="AD455" s="347"/>
      <c r="AE455" s="347"/>
      <c r="AF455" s="347"/>
      <c r="AG455" s="347"/>
    </row>
    <row r="456" spans="1:33" s="30" customFormat="1" ht="100.5" customHeight="1">
      <c r="A456" s="162"/>
      <c r="B456" s="193" t="s">
        <v>48</v>
      </c>
      <c r="C456" s="165" t="s">
        <v>301</v>
      </c>
      <c r="D456" s="178" t="s">
        <v>214</v>
      </c>
      <c r="E456" s="24" t="s">
        <v>76</v>
      </c>
      <c r="F456" s="34" t="s">
        <v>77</v>
      </c>
      <c r="G456" s="409">
        <v>3110</v>
      </c>
      <c r="H456" s="69">
        <v>9000</v>
      </c>
      <c r="I456" s="73"/>
      <c r="J456" s="73">
        <v>8955.6</v>
      </c>
      <c r="K456" s="50">
        <v>42690</v>
      </c>
      <c r="L456" s="454">
        <v>8955.6</v>
      </c>
      <c r="M456" s="115">
        <v>42698</v>
      </c>
      <c r="N456" s="115"/>
      <c r="O456" s="115"/>
      <c r="P456" s="58"/>
      <c r="Q456" s="346"/>
      <c r="R456" s="347"/>
      <c r="S456" s="347"/>
      <c r="T456" s="347"/>
      <c r="U456" s="347"/>
      <c r="V456" s="347"/>
      <c r="W456" s="347"/>
      <c r="X456" s="347"/>
      <c r="Y456" s="347"/>
      <c r="Z456" s="347"/>
      <c r="AA456" s="347"/>
      <c r="AB456" s="347"/>
      <c r="AC456" s="347"/>
      <c r="AD456" s="347"/>
      <c r="AE456" s="347"/>
      <c r="AF456" s="347"/>
      <c r="AG456" s="347"/>
    </row>
    <row r="457" spans="1:33" s="16" customFormat="1" ht="46.5" customHeight="1">
      <c r="A457" s="160">
        <v>41</v>
      </c>
      <c r="B457" s="167" t="s">
        <v>48</v>
      </c>
      <c r="C457" s="171"/>
      <c r="D457" s="172" t="s">
        <v>214</v>
      </c>
      <c r="E457" s="17"/>
      <c r="F457" s="32"/>
      <c r="G457" s="410"/>
      <c r="H457" s="62">
        <f aca="true" t="shared" si="31" ref="H457:O457">SUM(H453:H456)</f>
        <v>200000</v>
      </c>
      <c r="I457" s="62">
        <f t="shared" si="31"/>
        <v>187454.56</v>
      </c>
      <c r="J457" s="62">
        <f t="shared" si="31"/>
        <v>8955.6</v>
      </c>
      <c r="K457" s="187"/>
      <c r="L457" s="61">
        <f t="shared" si="31"/>
        <v>196013.44</v>
      </c>
      <c r="M457" s="62"/>
      <c r="N457" s="62">
        <f t="shared" si="31"/>
        <v>0</v>
      </c>
      <c r="O457" s="62">
        <f t="shared" si="31"/>
        <v>0</v>
      </c>
      <c r="P457" s="58"/>
      <c r="Q457" s="344"/>
      <c r="R457" s="345"/>
      <c r="S457" s="345"/>
      <c r="T457" s="345"/>
      <c r="U457" s="345"/>
      <c r="V457" s="345"/>
      <c r="W457" s="345"/>
      <c r="X457" s="345"/>
      <c r="Y457" s="345"/>
      <c r="Z457" s="345"/>
      <c r="AA457" s="345"/>
      <c r="AB457" s="345"/>
      <c r="AC457" s="345"/>
      <c r="AD457" s="345"/>
      <c r="AE457" s="345"/>
      <c r="AF457" s="345"/>
      <c r="AG457" s="345"/>
    </row>
    <row r="458" spans="1:33" s="30" customFormat="1" ht="112.5">
      <c r="A458" s="162"/>
      <c r="B458" s="190" t="s">
        <v>47</v>
      </c>
      <c r="C458" s="165" t="s">
        <v>69</v>
      </c>
      <c r="D458" s="23" t="s">
        <v>211</v>
      </c>
      <c r="E458" s="24" t="s">
        <v>114</v>
      </c>
      <c r="F458" s="34" t="s">
        <v>115</v>
      </c>
      <c r="G458" s="409">
        <v>2210</v>
      </c>
      <c r="H458" s="69">
        <v>10000</v>
      </c>
      <c r="I458" s="73">
        <v>10000</v>
      </c>
      <c r="J458" s="73"/>
      <c r="K458" s="50">
        <v>42528</v>
      </c>
      <c r="L458" s="454">
        <v>10000</v>
      </c>
      <c r="M458" s="115">
        <v>42530</v>
      </c>
      <c r="N458" s="115"/>
      <c r="O458" s="115"/>
      <c r="P458" s="58"/>
      <c r="Q458" s="346"/>
      <c r="R458" s="347"/>
      <c r="S458" s="347"/>
      <c r="T458" s="347"/>
      <c r="U458" s="347"/>
      <c r="V458" s="347"/>
      <c r="W458" s="347"/>
      <c r="X458" s="347"/>
      <c r="Y458" s="347"/>
      <c r="Z458" s="347"/>
      <c r="AA458" s="347"/>
      <c r="AB458" s="347"/>
      <c r="AC458" s="347"/>
      <c r="AD458" s="347"/>
      <c r="AE458" s="347"/>
      <c r="AF458" s="347"/>
      <c r="AG458" s="347"/>
    </row>
    <row r="459" spans="1:33" s="30" customFormat="1" ht="112.5">
      <c r="A459" s="162"/>
      <c r="B459" s="190" t="s">
        <v>47</v>
      </c>
      <c r="C459" s="165" t="s">
        <v>192</v>
      </c>
      <c r="D459" s="23" t="s">
        <v>211</v>
      </c>
      <c r="E459" s="24" t="s">
        <v>114</v>
      </c>
      <c r="F459" s="34" t="s">
        <v>122</v>
      </c>
      <c r="G459" s="409">
        <v>3110</v>
      </c>
      <c r="H459" s="69">
        <v>30000</v>
      </c>
      <c r="I459" s="73"/>
      <c r="J459" s="73">
        <v>30000</v>
      </c>
      <c r="K459" s="50">
        <v>42593</v>
      </c>
      <c r="L459" s="454">
        <v>30000</v>
      </c>
      <c r="M459" s="115">
        <v>42598</v>
      </c>
      <c r="N459" s="115"/>
      <c r="O459" s="115"/>
      <c r="P459" s="58"/>
      <c r="Q459" s="346"/>
      <c r="R459" s="347"/>
      <c r="S459" s="347"/>
      <c r="T459" s="347"/>
      <c r="U459" s="347"/>
      <c r="V459" s="347"/>
      <c r="W459" s="347"/>
      <c r="X459" s="347"/>
      <c r="Y459" s="347"/>
      <c r="Z459" s="347"/>
      <c r="AA459" s="347"/>
      <c r="AB459" s="347"/>
      <c r="AC459" s="347"/>
      <c r="AD459" s="347"/>
      <c r="AE459" s="347"/>
      <c r="AF459" s="347"/>
      <c r="AG459" s="347"/>
    </row>
    <row r="460" spans="1:33" s="30" customFormat="1" ht="112.5">
      <c r="A460" s="162"/>
      <c r="B460" s="190" t="s">
        <v>47</v>
      </c>
      <c r="C460" s="165" t="s">
        <v>193</v>
      </c>
      <c r="D460" s="23" t="s">
        <v>211</v>
      </c>
      <c r="E460" s="24" t="s">
        <v>76</v>
      </c>
      <c r="F460" s="34" t="s">
        <v>77</v>
      </c>
      <c r="G460" s="409">
        <v>2210</v>
      </c>
      <c r="H460" s="69">
        <v>3500</v>
      </c>
      <c r="I460" s="73">
        <v>3360</v>
      </c>
      <c r="J460" s="73"/>
      <c r="K460" s="50">
        <v>42611</v>
      </c>
      <c r="L460" s="454">
        <v>3360</v>
      </c>
      <c r="M460" s="115">
        <v>42613</v>
      </c>
      <c r="N460" s="115"/>
      <c r="O460" s="115"/>
      <c r="P460" s="58"/>
      <c r="Q460" s="346"/>
      <c r="R460" s="347"/>
      <c r="S460" s="347"/>
      <c r="T460" s="347"/>
      <c r="U460" s="347"/>
      <c r="V460" s="347"/>
      <c r="W460" s="347"/>
      <c r="X460" s="347"/>
      <c r="Y460" s="347"/>
      <c r="Z460" s="347"/>
      <c r="AA460" s="347"/>
      <c r="AB460" s="347"/>
      <c r="AC460" s="347"/>
      <c r="AD460" s="347"/>
      <c r="AE460" s="347"/>
      <c r="AF460" s="347"/>
      <c r="AG460" s="347"/>
    </row>
    <row r="461" spans="1:33" s="30" customFormat="1" ht="112.5">
      <c r="A461" s="162"/>
      <c r="B461" s="190" t="s">
        <v>47</v>
      </c>
      <c r="C461" s="165" t="s">
        <v>194</v>
      </c>
      <c r="D461" s="23" t="s">
        <v>211</v>
      </c>
      <c r="E461" s="24" t="s">
        <v>76</v>
      </c>
      <c r="F461" s="34" t="s">
        <v>77</v>
      </c>
      <c r="G461" s="409">
        <v>2210</v>
      </c>
      <c r="H461" s="69">
        <v>5400</v>
      </c>
      <c r="I461" s="73">
        <v>5400</v>
      </c>
      <c r="J461" s="73"/>
      <c r="K461" s="50">
        <v>42689</v>
      </c>
      <c r="L461" s="454">
        <v>5400</v>
      </c>
      <c r="M461" s="115">
        <v>42691</v>
      </c>
      <c r="N461" s="115"/>
      <c r="O461" s="115"/>
      <c r="P461" s="58"/>
      <c r="Q461" s="346"/>
      <c r="R461" s="347"/>
      <c r="S461" s="347"/>
      <c r="T461" s="347"/>
      <c r="U461" s="347"/>
      <c r="V461" s="347"/>
      <c r="W461" s="347"/>
      <c r="X461" s="347"/>
      <c r="Y461" s="347"/>
      <c r="Z461" s="347"/>
      <c r="AA461" s="347"/>
      <c r="AB461" s="347"/>
      <c r="AC461" s="347"/>
      <c r="AD461" s="347"/>
      <c r="AE461" s="347"/>
      <c r="AF461" s="347"/>
      <c r="AG461" s="347"/>
    </row>
    <row r="462" spans="1:33" s="30" customFormat="1" ht="112.5">
      <c r="A462" s="162"/>
      <c r="B462" s="190" t="s">
        <v>47</v>
      </c>
      <c r="C462" s="165" t="s">
        <v>195</v>
      </c>
      <c r="D462" s="23" t="s">
        <v>211</v>
      </c>
      <c r="E462" s="24" t="s">
        <v>76</v>
      </c>
      <c r="F462" s="34" t="s">
        <v>77</v>
      </c>
      <c r="G462" s="409">
        <v>2240</v>
      </c>
      <c r="H462" s="69">
        <v>86000</v>
      </c>
      <c r="I462" s="73">
        <f>25662.79+59879.85</f>
        <v>85542.64</v>
      </c>
      <c r="J462" s="73"/>
      <c r="K462" s="82" t="s">
        <v>27</v>
      </c>
      <c r="L462" s="454">
        <v>85542.64</v>
      </c>
      <c r="M462" s="115">
        <v>42572</v>
      </c>
      <c r="N462" s="115"/>
      <c r="O462" s="115"/>
      <c r="P462" s="58"/>
      <c r="Q462" s="346"/>
      <c r="R462" s="347"/>
      <c r="S462" s="347"/>
      <c r="T462" s="347"/>
      <c r="U462" s="347"/>
      <c r="V462" s="347"/>
      <c r="W462" s="347"/>
      <c r="X462" s="347"/>
      <c r="Y462" s="347"/>
      <c r="Z462" s="347"/>
      <c r="AA462" s="347"/>
      <c r="AB462" s="347"/>
      <c r="AC462" s="347"/>
      <c r="AD462" s="347"/>
      <c r="AE462" s="347"/>
      <c r="AF462" s="347"/>
      <c r="AG462" s="347"/>
    </row>
    <row r="463" spans="1:33" s="30" customFormat="1" ht="76.5" customHeight="1">
      <c r="A463" s="162"/>
      <c r="B463" s="193" t="s">
        <v>47</v>
      </c>
      <c r="C463" s="165" t="s">
        <v>239</v>
      </c>
      <c r="D463" s="23" t="s">
        <v>211</v>
      </c>
      <c r="E463" s="24" t="s">
        <v>76</v>
      </c>
      <c r="F463" s="34" t="s">
        <v>77</v>
      </c>
      <c r="G463" s="409">
        <v>2240</v>
      </c>
      <c r="H463" s="69">
        <v>14000</v>
      </c>
      <c r="I463" s="73">
        <v>14000</v>
      </c>
      <c r="J463" s="73"/>
      <c r="K463" s="50">
        <v>42599</v>
      </c>
      <c r="L463" s="454">
        <v>14000</v>
      </c>
      <c r="M463" s="115">
        <v>42611</v>
      </c>
      <c r="N463" s="115"/>
      <c r="O463" s="115"/>
      <c r="P463" s="58"/>
      <c r="Q463" s="346"/>
      <c r="R463" s="347"/>
      <c r="S463" s="347"/>
      <c r="T463" s="347"/>
      <c r="U463" s="347"/>
      <c r="V463" s="347"/>
      <c r="W463" s="347"/>
      <c r="X463" s="347"/>
      <c r="Y463" s="347"/>
      <c r="Z463" s="347"/>
      <c r="AA463" s="347"/>
      <c r="AB463" s="347"/>
      <c r="AC463" s="347"/>
      <c r="AD463" s="347"/>
      <c r="AE463" s="347"/>
      <c r="AF463" s="347"/>
      <c r="AG463" s="347"/>
    </row>
    <row r="464" spans="1:33" s="30" customFormat="1" ht="77.25" customHeight="1">
      <c r="A464" s="162"/>
      <c r="B464" s="193" t="s">
        <v>47</v>
      </c>
      <c r="C464" s="165" t="s">
        <v>240</v>
      </c>
      <c r="D464" s="23" t="s">
        <v>211</v>
      </c>
      <c r="E464" s="24" t="s">
        <v>76</v>
      </c>
      <c r="F464" s="34" t="s">
        <v>77</v>
      </c>
      <c r="G464" s="409">
        <v>2210</v>
      </c>
      <c r="H464" s="69">
        <v>20000</v>
      </c>
      <c r="I464" s="73">
        <v>20000</v>
      </c>
      <c r="J464" s="73"/>
      <c r="K464" s="50">
        <v>42629</v>
      </c>
      <c r="L464" s="454">
        <v>20000</v>
      </c>
      <c r="M464" s="115">
        <v>42639</v>
      </c>
      <c r="N464" s="115"/>
      <c r="O464" s="115"/>
      <c r="P464" s="58"/>
      <c r="Q464" s="346"/>
      <c r="R464" s="347"/>
      <c r="S464" s="347"/>
      <c r="T464" s="347"/>
      <c r="U464" s="347"/>
      <c r="V464" s="347"/>
      <c r="W464" s="347"/>
      <c r="X464" s="347"/>
      <c r="Y464" s="347"/>
      <c r="Z464" s="347"/>
      <c r="AA464" s="347"/>
      <c r="AB464" s="347"/>
      <c r="AC464" s="347"/>
      <c r="AD464" s="347"/>
      <c r="AE464" s="347"/>
      <c r="AF464" s="347"/>
      <c r="AG464" s="347"/>
    </row>
    <row r="465" spans="1:33" s="30" customFormat="1" ht="71.25" customHeight="1">
      <c r="A465" s="162"/>
      <c r="B465" s="193" t="s">
        <v>47</v>
      </c>
      <c r="C465" s="165" t="s">
        <v>241</v>
      </c>
      <c r="D465" s="23" t="s">
        <v>211</v>
      </c>
      <c r="E465" s="24" t="s">
        <v>76</v>
      </c>
      <c r="F465" s="34" t="s">
        <v>77</v>
      </c>
      <c r="G465" s="409">
        <v>2210</v>
      </c>
      <c r="H465" s="69">
        <v>15000</v>
      </c>
      <c r="I465" s="73">
        <v>15000</v>
      </c>
      <c r="J465" s="73"/>
      <c r="K465" s="50">
        <v>42629</v>
      </c>
      <c r="L465" s="454">
        <v>15000</v>
      </c>
      <c r="M465" s="115">
        <v>42639</v>
      </c>
      <c r="N465" s="115"/>
      <c r="O465" s="115"/>
      <c r="P465" s="58"/>
      <c r="Q465" s="346"/>
      <c r="R465" s="347"/>
      <c r="S465" s="347"/>
      <c r="T465" s="347"/>
      <c r="U465" s="347"/>
      <c r="V465" s="347"/>
      <c r="W465" s="347"/>
      <c r="X465" s="347"/>
      <c r="Y465" s="347"/>
      <c r="Z465" s="347"/>
      <c r="AA465" s="347"/>
      <c r="AB465" s="347"/>
      <c r="AC465" s="347"/>
      <c r="AD465" s="347"/>
      <c r="AE465" s="347"/>
      <c r="AF465" s="347"/>
      <c r="AG465" s="347"/>
    </row>
    <row r="466" spans="1:33" s="30" customFormat="1" ht="112.5">
      <c r="A466" s="162"/>
      <c r="B466" s="193" t="s">
        <v>47</v>
      </c>
      <c r="C466" s="186" t="s">
        <v>454</v>
      </c>
      <c r="D466" s="23" t="s">
        <v>211</v>
      </c>
      <c r="E466" s="24" t="s">
        <v>114</v>
      </c>
      <c r="F466" s="34" t="s">
        <v>115</v>
      </c>
      <c r="G466" s="409">
        <v>2210</v>
      </c>
      <c r="H466" s="69">
        <v>16100</v>
      </c>
      <c r="I466" s="73">
        <v>16100</v>
      </c>
      <c r="J466" s="73"/>
      <c r="K466" s="50">
        <v>42578</v>
      </c>
      <c r="L466" s="454">
        <v>16100</v>
      </c>
      <c r="M466" s="115">
        <v>42580</v>
      </c>
      <c r="N466" s="115"/>
      <c r="O466" s="115"/>
      <c r="P466" s="58"/>
      <c r="Q466" s="346"/>
      <c r="R466" s="347"/>
      <c r="S466" s="347"/>
      <c r="T466" s="347"/>
      <c r="U466" s="347"/>
      <c r="V466" s="347"/>
      <c r="W466" s="347"/>
      <c r="X466" s="347"/>
      <c r="Y466" s="347"/>
      <c r="Z466" s="347"/>
      <c r="AA466" s="347"/>
      <c r="AB466" s="347"/>
      <c r="AC466" s="347"/>
      <c r="AD466" s="347"/>
      <c r="AE466" s="347"/>
      <c r="AF466" s="347"/>
      <c r="AG466" s="347"/>
    </row>
    <row r="467" spans="1:33" s="16" customFormat="1" ht="58.5" customHeight="1">
      <c r="A467" s="160">
        <v>42</v>
      </c>
      <c r="B467" s="168" t="s">
        <v>47</v>
      </c>
      <c r="C467" s="166"/>
      <c r="D467" s="10" t="s">
        <v>211</v>
      </c>
      <c r="E467" s="42"/>
      <c r="F467" s="31"/>
      <c r="G467" s="94"/>
      <c r="H467" s="62">
        <f aca="true" t="shared" si="32" ref="H467:O467">SUM(H458:H466)</f>
        <v>200000</v>
      </c>
      <c r="I467" s="62">
        <f t="shared" si="32"/>
        <v>169402.64</v>
      </c>
      <c r="J467" s="62">
        <f t="shared" si="32"/>
        <v>30000</v>
      </c>
      <c r="K467" s="51"/>
      <c r="L467" s="61">
        <f t="shared" si="32"/>
        <v>199402.64</v>
      </c>
      <c r="M467" s="62"/>
      <c r="N467" s="62">
        <f t="shared" si="32"/>
        <v>0</v>
      </c>
      <c r="O467" s="62">
        <f t="shared" si="32"/>
        <v>0</v>
      </c>
      <c r="P467" s="58"/>
      <c r="Q467" s="344"/>
      <c r="R467" s="345"/>
      <c r="S467" s="345"/>
      <c r="T467" s="345"/>
      <c r="U467" s="345"/>
      <c r="V467" s="345"/>
      <c r="W467" s="345"/>
      <c r="X467" s="345"/>
      <c r="Y467" s="345"/>
      <c r="Z467" s="345"/>
      <c r="AA467" s="345"/>
      <c r="AB467" s="345"/>
      <c r="AC467" s="345"/>
      <c r="AD467" s="345"/>
      <c r="AE467" s="345"/>
      <c r="AF467" s="345"/>
      <c r="AG467" s="345"/>
    </row>
    <row r="468" spans="1:21" ht="108.75" customHeight="1">
      <c r="A468" s="177"/>
      <c r="B468" s="190" t="s">
        <v>49</v>
      </c>
      <c r="C468" s="165" t="s">
        <v>708</v>
      </c>
      <c r="D468" s="204" t="s">
        <v>212</v>
      </c>
      <c r="E468" s="80" t="s">
        <v>125</v>
      </c>
      <c r="F468" s="34" t="s">
        <v>237</v>
      </c>
      <c r="G468" s="99">
        <v>2210</v>
      </c>
      <c r="H468" s="75">
        <v>17655</v>
      </c>
      <c r="I468" s="63">
        <v>17655</v>
      </c>
      <c r="J468" s="63"/>
      <c r="K468" s="53">
        <v>42625</v>
      </c>
      <c r="L468" s="454">
        <v>17655</v>
      </c>
      <c r="M468" s="114">
        <v>42627</v>
      </c>
      <c r="N468" s="114"/>
      <c r="O468" s="114"/>
      <c r="P468" s="58"/>
      <c r="Q468" s="236"/>
      <c r="R468" s="239"/>
      <c r="S468" s="239"/>
      <c r="T468" s="239"/>
      <c r="U468" s="239"/>
    </row>
    <row r="469" spans="1:21" ht="76.5">
      <c r="A469" s="277"/>
      <c r="B469" s="278" t="s">
        <v>49</v>
      </c>
      <c r="C469" s="279" t="s">
        <v>546</v>
      </c>
      <c r="D469" s="204"/>
      <c r="E469" s="80" t="s">
        <v>125</v>
      </c>
      <c r="F469" s="34" t="s">
        <v>66</v>
      </c>
      <c r="G469" s="99">
        <v>2240</v>
      </c>
      <c r="H469" s="75">
        <v>48799.48</v>
      </c>
      <c r="I469" s="63">
        <v>48799.48</v>
      </c>
      <c r="J469" s="60"/>
      <c r="K469" s="114">
        <v>42727</v>
      </c>
      <c r="L469" s="454">
        <v>48799.48</v>
      </c>
      <c r="M469" s="114">
        <v>42733</v>
      </c>
      <c r="N469" s="311"/>
      <c r="O469" s="311"/>
      <c r="P469" s="58"/>
      <c r="Q469" s="236"/>
      <c r="R469" s="239"/>
      <c r="S469" s="239"/>
      <c r="T469" s="239"/>
      <c r="U469" s="239"/>
    </row>
    <row r="470" spans="1:21" ht="56.25">
      <c r="A470" s="277"/>
      <c r="B470" s="278" t="s">
        <v>49</v>
      </c>
      <c r="C470" s="279" t="s">
        <v>547</v>
      </c>
      <c r="D470" s="204"/>
      <c r="E470" s="80" t="s">
        <v>125</v>
      </c>
      <c r="F470" s="34" t="s">
        <v>66</v>
      </c>
      <c r="G470" s="99">
        <v>2240</v>
      </c>
      <c r="H470" s="75">
        <v>111454.21</v>
      </c>
      <c r="I470" s="63">
        <f>33436.26+78017.95</f>
        <v>111454.20999999999</v>
      </c>
      <c r="J470" s="63"/>
      <c r="K470" s="81" t="s">
        <v>591</v>
      </c>
      <c r="L470" s="454">
        <v>111454.20999999999</v>
      </c>
      <c r="M470" s="114">
        <v>42704</v>
      </c>
      <c r="N470" s="114"/>
      <c r="O470" s="114"/>
      <c r="P470" s="58"/>
      <c r="Q470" s="236"/>
      <c r="R470" s="239"/>
      <c r="S470" s="239"/>
      <c r="T470" s="239"/>
      <c r="U470" s="239"/>
    </row>
    <row r="471" spans="1:21" ht="56.25">
      <c r="A471" s="277"/>
      <c r="B471" s="278" t="s">
        <v>49</v>
      </c>
      <c r="C471" s="279" t="s">
        <v>551</v>
      </c>
      <c r="D471" s="204"/>
      <c r="E471" s="80" t="s">
        <v>125</v>
      </c>
      <c r="F471" s="34" t="s">
        <v>66</v>
      </c>
      <c r="G471" s="99">
        <v>2240</v>
      </c>
      <c r="H471" s="75">
        <v>22091.31</v>
      </c>
      <c r="I471" s="281">
        <v>22091.31</v>
      </c>
      <c r="J471" s="281"/>
      <c r="K471" s="81" t="s">
        <v>590</v>
      </c>
      <c r="L471" s="454">
        <v>22091.31</v>
      </c>
      <c r="M471" s="114">
        <v>42727</v>
      </c>
      <c r="N471" s="114"/>
      <c r="O471" s="114"/>
      <c r="P471" s="58"/>
      <c r="Q471" s="236"/>
      <c r="R471" s="239"/>
      <c r="S471" s="239"/>
      <c r="T471" s="239"/>
      <c r="U471" s="239"/>
    </row>
    <row r="472" spans="1:33" s="16" customFormat="1" ht="49.5" customHeight="1">
      <c r="A472" s="160">
        <v>43</v>
      </c>
      <c r="B472" s="167" t="s">
        <v>49</v>
      </c>
      <c r="C472" s="171"/>
      <c r="D472" s="205" t="s">
        <v>212</v>
      </c>
      <c r="E472" s="17"/>
      <c r="F472" s="32"/>
      <c r="G472" s="95"/>
      <c r="H472" s="209">
        <f aca="true" t="shared" si="33" ref="H472:O472">SUM(H468:H471)</f>
        <v>200000</v>
      </c>
      <c r="I472" s="188">
        <f t="shared" si="33"/>
        <v>200000</v>
      </c>
      <c r="J472" s="188">
        <f t="shared" si="33"/>
        <v>0</v>
      </c>
      <c r="K472" s="51"/>
      <c r="L472" s="209">
        <f t="shared" si="33"/>
        <v>200000</v>
      </c>
      <c r="M472" s="209"/>
      <c r="N472" s="209">
        <f t="shared" si="33"/>
        <v>0</v>
      </c>
      <c r="O472" s="209">
        <f t="shared" si="33"/>
        <v>0</v>
      </c>
      <c r="P472" s="58"/>
      <c r="Q472" s="344"/>
      <c r="R472" s="345"/>
      <c r="S472" s="345"/>
      <c r="T472" s="345"/>
      <c r="U472" s="345"/>
      <c r="V472" s="345"/>
      <c r="W472" s="345"/>
      <c r="X472" s="345"/>
      <c r="Y472" s="345"/>
      <c r="Z472" s="345"/>
      <c r="AA472" s="345"/>
      <c r="AB472" s="345"/>
      <c r="AC472" s="345"/>
      <c r="AD472" s="345"/>
      <c r="AE472" s="345"/>
      <c r="AF472" s="345"/>
      <c r="AG472" s="345"/>
    </row>
    <row r="473" spans="1:21" ht="83.25" customHeight="1">
      <c r="A473" s="177"/>
      <c r="B473" s="190" t="s">
        <v>50</v>
      </c>
      <c r="C473" s="165" t="s">
        <v>149</v>
      </c>
      <c r="D473" s="178" t="s">
        <v>214</v>
      </c>
      <c r="E473" s="24" t="s">
        <v>114</v>
      </c>
      <c r="F473" s="34" t="s">
        <v>115</v>
      </c>
      <c r="G473" s="93">
        <v>2240</v>
      </c>
      <c r="H473" s="75">
        <v>20000</v>
      </c>
      <c r="I473" s="63">
        <v>20000</v>
      </c>
      <c r="J473" s="63"/>
      <c r="K473" s="53">
        <v>42618</v>
      </c>
      <c r="L473" s="454">
        <v>20000</v>
      </c>
      <c r="M473" s="114">
        <v>42620</v>
      </c>
      <c r="N473" s="114"/>
      <c r="O473" s="114"/>
      <c r="P473" s="58"/>
      <c r="Q473" s="236"/>
      <c r="R473" s="239"/>
      <c r="S473" s="239"/>
      <c r="T473" s="239"/>
      <c r="U473" s="239"/>
    </row>
    <row r="474" spans="1:21" ht="75.75" customHeight="1">
      <c r="A474" s="177"/>
      <c r="B474" s="190" t="s">
        <v>50</v>
      </c>
      <c r="C474" s="165" t="s">
        <v>150</v>
      </c>
      <c r="D474" s="178" t="s">
        <v>214</v>
      </c>
      <c r="E474" s="15" t="s">
        <v>76</v>
      </c>
      <c r="F474" s="34" t="s">
        <v>78</v>
      </c>
      <c r="G474" s="93">
        <v>2240</v>
      </c>
      <c r="H474" s="75">
        <v>40000</v>
      </c>
      <c r="I474" s="63">
        <f>12000+28000</f>
        <v>40000</v>
      </c>
      <c r="J474" s="63"/>
      <c r="K474" s="266" t="s">
        <v>557</v>
      </c>
      <c r="L474" s="454">
        <v>40000</v>
      </c>
      <c r="M474" s="266" t="s">
        <v>513</v>
      </c>
      <c r="N474" s="266"/>
      <c r="O474" s="266"/>
      <c r="P474" s="58"/>
      <c r="Q474" s="236"/>
      <c r="R474" s="239"/>
      <c r="S474" s="239"/>
      <c r="T474" s="239"/>
      <c r="U474" s="239"/>
    </row>
    <row r="475" spans="1:33" s="289" customFormat="1" ht="108.75" customHeight="1">
      <c r="A475" s="277"/>
      <c r="B475" s="278" t="s">
        <v>50</v>
      </c>
      <c r="C475" s="165" t="s">
        <v>173</v>
      </c>
      <c r="D475" s="291" t="s">
        <v>214</v>
      </c>
      <c r="E475" s="282" t="s">
        <v>84</v>
      </c>
      <c r="F475" s="283" t="s">
        <v>87</v>
      </c>
      <c r="G475" s="296">
        <v>3110</v>
      </c>
      <c r="H475" s="281">
        <v>30000</v>
      </c>
      <c r="I475" s="281"/>
      <c r="J475" s="281">
        <f>19300+9425</f>
        <v>28725</v>
      </c>
      <c r="K475" s="297">
        <v>42553</v>
      </c>
      <c r="L475" s="456">
        <v>28725</v>
      </c>
      <c r="M475" s="339">
        <v>42559</v>
      </c>
      <c r="N475" s="339"/>
      <c r="O475" s="339"/>
      <c r="P475" s="288"/>
      <c r="Q475" s="348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  <c r="AB475" s="349"/>
      <c r="AC475" s="349"/>
      <c r="AD475" s="349"/>
      <c r="AE475" s="349"/>
      <c r="AF475" s="349"/>
      <c r="AG475" s="349"/>
    </row>
    <row r="476" spans="1:21" ht="66.75" customHeight="1">
      <c r="A476" s="177"/>
      <c r="B476" s="190" t="s">
        <v>50</v>
      </c>
      <c r="C476" s="165" t="s">
        <v>151</v>
      </c>
      <c r="D476" s="178" t="s">
        <v>214</v>
      </c>
      <c r="E476" s="24" t="s">
        <v>84</v>
      </c>
      <c r="F476" s="25" t="s">
        <v>85</v>
      </c>
      <c r="G476" s="93">
        <v>3110</v>
      </c>
      <c r="H476" s="75">
        <v>20000</v>
      </c>
      <c r="I476" s="63"/>
      <c r="J476" s="63">
        <f>17977+2023</f>
        <v>20000</v>
      </c>
      <c r="K476" s="53">
        <v>42571</v>
      </c>
      <c r="L476" s="454">
        <v>20000</v>
      </c>
      <c r="M476" s="266" t="s">
        <v>372</v>
      </c>
      <c r="N476" s="266"/>
      <c r="O476" s="266"/>
      <c r="P476" s="58"/>
      <c r="Q476" s="236"/>
      <c r="R476" s="239"/>
      <c r="S476" s="239"/>
      <c r="T476" s="239"/>
      <c r="U476" s="239"/>
    </row>
    <row r="477" spans="1:21" ht="68.25" customHeight="1">
      <c r="A477" s="177"/>
      <c r="B477" s="190" t="s">
        <v>50</v>
      </c>
      <c r="C477" s="165" t="s">
        <v>709</v>
      </c>
      <c r="D477" s="178" t="s">
        <v>214</v>
      </c>
      <c r="E477" s="24" t="s">
        <v>84</v>
      </c>
      <c r="F477" s="25" t="s">
        <v>85</v>
      </c>
      <c r="G477" s="93">
        <v>2240</v>
      </c>
      <c r="H477" s="75">
        <v>20000</v>
      </c>
      <c r="I477" s="63">
        <v>20000</v>
      </c>
      <c r="J477" s="63"/>
      <c r="K477" s="81" t="s">
        <v>36</v>
      </c>
      <c r="L477" s="454">
        <v>20000</v>
      </c>
      <c r="M477" s="114">
        <v>42580</v>
      </c>
      <c r="N477" s="114"/>
      <c r="O477" s="114"/>
      <c r="P477" s="58"/>
      <c r="Q477" s="236"/>
      <c r="R477" s="239"/>
      <c r="S477" s="239"/>
      <c r="T477" s="239"/>
      <c r="U477" s="239"/>
    </row>
    <row r="478" spans="1:21" ht="78.75" customHeight="1">
      <c r="A478" s="177"/>
      <c r="B478" s="190" t="s">
        <v>50</v>
      </c>
      <c r="C478" s="165" t="s">
        <v>172</v>
      </c>
      <c r="D478" s="178" t="s">
        <v>214</v>
      </c>
      <c r="E478" s="24" t="s">
        <v>84</v>
      </c>
      <c r="F478" s="25" t="s">
        <v>85</v>
      </c>
      <c r="G478" s="93">
        <v>3110</v>
      </c>
      <c r="H478" s="75">
        <v>22800</v>
      </c>
      <c r="I478" s="63"/>
      <c r="J478" s="63">
        <v>22800</v>
      </c>
      <c r="K478" s="53">
        <v>42564</v>
      </c>
      <c r="L478" s="454">
        <v>22800</v>
      </c>
      <c r="M478" s="114">
        <v>42569</v>
      </c>
      <c r="N478" s="114"/>
      <c r="O478" s="114"/>
      <c r="P478" s="58"/>
      <c r="Q478" s="236"/>
      <c r="R478" s="239"/>
      <c r="S478" s="239"/>
      <c r="T478" s="239"/>
      <c r="U478" s="239"/>
    </row>
    <row r="479" spans="1:21" ht="66" customHeight="1">
      <c r="A479" s="177"/>
      <c r="B479" s="190" t="s">
        <v>50</v>
      </c>
      <c r="C479" s="165" t="s">
        <v>172</v>
      </c>
      <c r="D479" s="178" t="s">
        <v>214</v>
      </c>
      <c r="E479" s="24" t="s">
        <v>84</v>
      </c>
      <c r="F479" s="25" t="s">
        <v>85</v>
      </c>
      <c r="G479" s="93">
        <v>2210</v>
      </c>
      <c r="H479" s="75">
        <v>2200</v>
      </c>
      <c r="I479" s="63">
        <v>2200</v>
      </c>
      <c r="J479" s="63"/>
      <c r="K479" s="53">
        <v>42564</v>
      </c>
      <c r="L479" s="454">
        <v>2200</v>
      </c>
      <c r="M479" s="114">
        <v>42569</v>
      </c>
      <c r="N479" s="114"/>
      <c r="O479" s="114"/>
      <c r="P479" s="58"/>
      <c r="Q479" s="236"/>
      <c r="R479" s="239"/>
      <c r="S479" s="239"/>
      <c r="T479" s="239"/>
      <c r="U479" s="239"/>
    </row>
    <row r="480" spans="1:21" ht="78.75" customHeight="1">
      <c r="A480" s="177"/>
      <c r="B480" s="190" t="s">
        <v>50</v>
      </c>
      <c r="C480" s="165" t="s">
        <v>152</v>
      </c>
      <c r="D480" s="178" t="s">
        <v>214</v>
      </c>
      <c r="E480" s="24" t="s">
        <v>134</v>
      </c>
      <c r="F480" s="34" t="s">
        <v>219</v>
      </c>
      <c r="G480" s="93">
        <v>2210</v>
      </c>
      <c r="H480" s="75">
        <v>5000</v>
      </c>
      <c r="I480" s="63">
        <f>4700+300</f>
        <v>5000</v>
      </c>
      <c r="J480" s="63"/>
      <c r="K480" s="81" t="s">
        <v>511</v>
      </c>
      <c r="L480" s="454">
        <v>5000</v>
      </c>
      <c r="M480" s="275" t="s">
        <v>527</v>
      </c>
      <c r="N480" s="275"/>
      <c r="O480" s="275"/>
      <c r="P480" s="58"/>
      <c r="Q480" s="236"/>
      <c r="R480" s="239"/>
      <c r="S480" s="239"/>
      <c r="T480" s="239"/>
      <c r="U480" s="239"/>
    </row>
    <row r="481" spans="1:21" ht="85.5" customHeight="1">
      <c r="A481" s="177"/>
      <c r="B481" s="190" t="s">
        <v>50</v>
      </c>
      <c r="C481" s="165" t="s">
        <v>153</v>
      </c>
      <c r="D481" s="178" t="s">
        <v>214</v>
      </c>
      <c r="E481" s="15" t="s">
        <v>114</v>
      </c>
      <c r="F481" s="34" t="s">
        <v>116</v>
      </c>
      <c r="G481" s="93">
        <v>2210</v>
      </c>
      <c r="H481" s="75">
        <v>5000</v>
      </c>
      <c r="I481" s="63">
        <v>5000</v>
      </c>
      <c r="J481" s="63"/>
      <c r="K481" s="53">
        <v>42570</v>
      </c>
      <c r="L481" s="454">
        <v>5000</v>
      </c>
      <c r="M481" s="114">
        <v>42577</v>
      </c>
      <c r="N481" s="114"/>
      <c r="O481" s="114"/>
      <c r="P481" s="58"/>
      <c r="Q481" s="236"/>
      <c r="R481" s="239"/>
      <c r="S481" s="239"/>
      <c r="T481" s="239"/>
      <c r="U481" s="239"/>
    </row>
    <row r="482" spans="1:21" ht="147.75" customHeight="1">
      <c r="A482" s="177"/>
      <c r="B482" s="190" t="s">
        <v>50</v>
      </c>
      <c r="C482" s="165" t="s">
        <v>710</v>
      </c>
      <c r="D482" s="178" t="s">
        <v>214</v>
      </c>
      <c r="E482" s="15" t="s">
        <v>76</v>
      </c>
      <c r="F482" s="34" t="s">
        <v>77</v>
      </c>
      <c r="G482" s="93">
        <v>2240</v>
      </c>
      <c r="H482" s="75">
        <v>35000</v>
      </c>
      <c r="I482" s="63">
        <f>10466.7+24422.3</f>
        <v>34889</v>
      </c>
      <c r="J482" s="63"/>
      <c r="K482" s="53">
        <v>42576</v>
      </c>
      <c r="L482" s="454">
        <v>34889</v>
      </c>
      <c r="M482" s="114">
        <v>42579</v>
      </c>
      <c r="N482" s="114"/>
      <c r="O482" s="114"/>
      <c r="P482" s="58"/>
      <c r="Q482" s="236"/>
      <c r="R482" s="239"/>
      <c r="S482" s="239"/>
      <c r="T482" s="239"/>
      <c r="U482" s="239"/>
    </row>
    <row r="483" spans="1:21" ht="39.75" customHeight="1">
      <c r="A483" s="160">
        <v>44</v>
      </c>
      <c r="B483" s="168" t="s">
        <v>50</v>
      </c>
      <c r="C483" s="172"/>
      <c r="D483" s="172" t="s">
        <v>214</v>
      </c>
      <c r="E483" s="37"/>
      <c r="F483" s="31"/>
      <c r="G483" s="94"/>
      <c r="H483" s="62">
        <f aca="true" t="shared" si="34" ref="H483:O483">SUM(H473:H482)</f>
        <v>200000</v>
      </c>
      <c r="I483" s="62">
        <f t="shared" si="34"/>
        <v>127089</v>
      </c>
      <c r="J483" s="62">
        <f t="shared" si="34"/>
        <v>71525</v>
      </c>
      <c r="K483" s="51"/>
      <c r="L483" s="61">
        <f t="shared" si="34"/>
        <v>198614</v>
      </c>
      <c r="M483" s="62"/>
      <c r="N483" s="62">
        <f t="shared" si="34"/>
        <v>0</v>
      </c>
      <c r="O483" s="62">
        <f t="shared" si="34"/>
        <v>0</v>
      </c>
      <c r="P483" s="58"/>
      <c r="Q483" s="236"/>
      <c r="R483" s="239"/>
      <c r="S483" s="239"/>
      <c r="T483" s="239"/>
      <c r="U483" s="239"/>
    </row>
    <row r="484" spans="1:33" s="30" customFormat="1" ht="112.5">
      <c r="A484" s="162"/>
      <c r="B484" s="190" t="s">
        <v>51</v>
      </c>
      <c r="C484" s="165" t="s">
        <v>121</v>
      </c>
      <c r="D484" s="23" t="s">
        <v>211</v>
      </c>
      <c r="E484" s="38" t="s">
        <v>132</v>
      </c>
      <c r="F484" s="25" t="s">
        <v>133</v>
      </c>
      <c r="G484" s="93">
        <v>2240</v>
      </c>
      <c r="H484" s="132">
        <v>6000</v>
      </c>
      <c r="I484" s="88">
        <v>6000</v>
      </c>
      <c r="J484" s="89"/>
      <c r="K484" s="90">
        <v>42538</v>
      </c>
      <c r="L484" s="454">
        <v>6000</v>
      </c>
      <c r="M484" s="115">
        <v>42543</v>
      </c>
      <c r="N484" s="115"/>
      <c r="O484" s="115"/>
      <c r="P484" s="58"/>
      <c r="Q484" s="346"/>
      <c r="R484" s="347"/>
      <c r="S484" s="347"/>
      <c r="T484" s="347"/>
      <c r="U484" s="347"/>
      <c r="V484" s="347"/>
      <c r="W484" s="347"/>
      <c r="X484" s="347"/>
      <c r="Y484" s="347"/>
      <c r="Z484" s="347"/>
      <c r="AA484" s="347"/>
      <c r="AB484" s="347"/>
      <c r="AC484" s="347"/>
      <c r="AD484" s="347"/>
      <c r="AE484" s="347"/>
      <c r="AF484" s="347"/>
      <c r="AG484" s="347"/>
    </row>
    <row r="485" spans="1:33" s="30" customFormat="1" ht="112.5">
      <c r="A485" s="162"/>
      <c r="B485" s="190" t="s">
        <v>51</v>
      </c>
      <c r="C485" s="165" t="s">
        <v>139</v>
      </c>
      <c r="D485" s="23" t="s">
        <v>211</v>
      </c>
      <c r="E485" s="24" t="s">
        <v>125</v>
      </c>
      <c r="F485" s="25" t="s">
        <v>66</v>
      </c>
      <c r="G485" s="93">
        <v>2610</v>
      </c>
      <c r="H485" s="132">
        <v>3265.4</v>
      </c>
      <c r="I485" s="88">
        <f>3200.4+65</f>
        <v>3265.4</v>
      </c>
      <c r="J485" s="89"/>
      <c r="K485" s="90" t="s">
        <v>573</v>
      </c>
      <c r="L485" s="454">
        <v>3265.4</v>
      </c>
      <c r="M485" s="146" t="s">
        <v>598</v>
      </c>
      <c r="N485" s="146"/>
      <c r="O485" s="146"/>
      <c r="P485" s="58"/>
      <c r="Q485" s="346"/>
      <c r="R485" s="347"/>
      <c r="S485" s="347"/>
      <c r="T485" s="347"/>
      <c r="U485" s="347"/>
      <c r="V485" s="347"/>
      <c r="W485" s="347"/>
      <c r="X485" s="347"/>
      <c r="Y485" s="347"/>
      <c r="Z485" s="347"/>
      <c r="AA485" s="347"/>
      <c r="AB485" s="347"/>
      <c r="AC485" s="347"/>
      <c r="AD485" s="347"/>
      <c r="AE485" s="347"/>
      <c r="AF485" s="347"/>
      <c r="AG485" s="347"/>
    </row>
    <row r="486" spans="1:33" s="30" customFormat="1" ht="112.5">
      <c r="A486" s="162"/>
      <c r="B486" s="190" t="s">
        <v>51</v>
      </c>
      <c r="C486" s="170" t="s">
        <v>207</v>
      </c>
      <c r="D486" s="23" t="s">
        <v>211</v>
      </c>
      <c r="E486" s="38" t="s">
        <v>132</v>
      </c>
      <c r="F486" s="25" t="s">
        <v>133</v>
      </c>
      <c r="G486" s="92">
        <v>2282</v>
      </c>
      <c r="H486" s="132">
        <v>15000</v>
      </c>
      <c r="I486" s="88">
        <v>15000</v>
      </c>
      <c r="J486" s="89"/>
      <c r="K486" s="90">
        <v>42577</v>
      </c>
      <c r="L486" s="454">
        <v>15000</v>
      </c>
      <c r="M486" s="115">
        <v>42579</v>
      </c>
      <c r="N486" s="115"/>
      <c r="O486" s="115"/>
      <c r="P486" s="58"/>
      <c r="Q486" s="346"/>
      <c r="R486" s="347"/>
      <c r="S486" s="347"/>
      <c r="T486" s="347"/>
      <c r="U486" s="347"/>
      <c r="V486" s="347"/>
      <c r="W486" s="347"/>
      <c r="X486" s="347"/>
      <c r="Y486" s="347"/>
      <c r="Z486" s="347"/>
      <c r="AA486" s="347"/>
      <c r="AB486" s="347"/>
      <c r="AC486" s="347"/>
      <c r="AD486" s="347"/>
      <c r="AE486" s="347"/>
      <c r="AF486" s="347"/>
      <c r="AG486" s="347"/>
    </row>
    <row r="487" spans="1:33" s="30" customFormat="1" ht="112.5">
      <c r="A487" s="162"/>
      <c r="B487" s="193" t="s">
        <v>51</v>
      </c>
      <c r="C487" s="24" t="s">
        <v>287</v>
      </c>
      <c r="D487" s="23" t="s">
        <v>211</v>
      </c>
      <c r="E487" s="38" t="s">
        <v>114</v>
      </c>
      <c r="F487" s="25" t="s">
        <v>115</v>
      </c>
      <c r="G487" s="93">
        <v>2210</v>
      </c>
      <c r="H487" s="132">
        <v>7000</v>
      </c>
      <c r="I487" s="88">
        <v>7000</v>
      </c>
      <c r="J487" s="89"/>
      <c r="K487" s="90">
        <v>42628</v>
      </c>
      <c r="L487" s="454">
        <v>7000</v>
      </c>
      <c r="M487" s="109">
        <v>42632</v>
      </c>
      <c r="N487" s="109"/>
      <c r="O487" s="109"/>
      <c r="P487" s="58"/>
      <c r="Q487" s="346"/>
      <c r="R487" s="347"/>
      <c r="S487" s="347"/>
      <c r="T487" s="347"/>
      <c r="U487" s="347"/>
      <c r="V487" s="347"/>
      <c r="W487" s="347"/>
      <c r="X487" s="347"/>
      <c r="Y487" s="347"/>
      <c r="Z487" s="347"/>
      <c r="AA487" s="347"/>
      <c r="AB487" s="347"/>
      <c r="AC487" s="347"/>
      <c r="AD487" s="347"/>
      <c r="AE487" s="347"/>
      <c r="AF487" s="347"/>
      <c r="AG487" s="347"/>
    </row>
    <row r="488" spans="1:33" s="30" customFormat="1" ht="112.5">
      <c r="A488" s="277"/>
      <c r="B488" s="278" t="s">
        <v>51</v>
      </c>
      <c r="C488" s="291" t="s">
        <v>29</v>
      </c>
      <c r="D488" s="280" t="s">
        <v>211</v>
      </c>
      <c r="E488" s="24" t="s">
        <v>125</v>
      </c>
      <c r="F488" s="25" t="s">
        <v>66</v>
      </c>
      <c r="G488" s="93">
        <v>2610</v>
      </c>
      <c r="H488" s="132">
        <v>28000</v>
      </c>
      <c r="I488" s="88">
        <v>28000</v>
      </c>
      <c r="J488" s="89"/>
      <c r="K488" s="90" t="s">
        <v>501</v>
      </c>
      <c r="L488" s="454">
        <v>28000</v>
      </c>
      <c r="M488" s="109">
        <v>42671</v>
      </c>
      <c r="N488" s="109"/>
      <c r="O488" s="109"/>
      <c r="P488" s="58"/>
      <c r="Q488" s="346"/>
      <c r="R488" s="347"/>
      <c r="S488" s="347"/>
      <c r="T488" s="347"/>
      <c r="U488" s="347"/>
      <c r="V488" s="347"/>
      <c r="W488" s="347"/>
      <c r="X488" s="347"/>
      <c r="Y488" s="347"/>
      <c r="Z488" s="347"/>
      <c r="AA488" s="347"/>
      <c r="AB488" s="347"/>
      <c r="AC488" s="347"/>
      <c r="AD488" s="347"/>
      <c r="AE488" s="347"/>
      <c r="AF488" s="347"/>
      <c r="AG488" s="347"/>
    </row>
    <row r="489" spans="1:33" s="30" customFormat="1" ht="112.5">
      <c r="A489" s="162"/>
      <c r="B489" s="193" t="s">
        <v>51</v>
      </c>
      <c r="C489" s="225" t="s">
        <v>711</v>
      </c>
      <c r="D489" s="23" t="s">
        <v>211</v>
      </c>
      <c r="E489" s="24" t="s">
        <v>125</v>
      </c>
      <c r="F489" s="25" t="s">
        <v>66</v>
      </c>
      <c r="G489" s="93">
        <v>2610</v>
      </c>
      <c r="H489" s="132">
        <v>30000</v>
      </c>
      <c r="I489" s="88">
        <v>30000</v>
      </c>
      <c r="J489" s="89"/>
      <c r="K489" s="90">
        <v>42649</v>
      </c>
      <c r="L489" s="454">
        <v>30000</v>
      </c>
      <c r="M489" s="109">
        <v>42671</v>
      </c>
      <c r="N489" s="109"/>
      <c r="O489" s="109"/>
      <c r="P489" s="58"/>
      <c r="Q489" s="346"/>
      <c r="R489" s="347"/>
      <c r="S489" s="347"/>
      <c r="T489" s="347"/>
      <c r="U489" s="347"/>
      <c r="V489" s="347"/>
      <c r="W489" s="347"/>
      <c r="X489" s="347"/>
      <c r="Y489" s="347"/>
      <c r="Z489" s="347"/>
      <c r="AA489" s="347"/>
      <c r="AB489" s="347"/>
      <c r="AC489" s="347"/>
      <c r="AD489" s="347"/>
      <c r="AE489" s="347"/>
      <c r="AF489" s="347"/>
      <c r="AG489" s="347"/>
    </row>
    <row r="490" spans="1:33" s="30" customFormat="1" ht="112.5">
      <c r="A490" s="162"/>
      <c r="B490" s="193" t="s">
        <v>51</v>
      </c>
      <c r="C490" s="225" t="s">
        <v>712</v>
      </c>
      <c r="D490" s="23" t="s">
        <v>211</v>
      </c>
      <c r="E490" s="24" t="s">
        <v>125</v>
      </c>
      <c r="F490" s="25" t="s">
        <v>66</v>
      </c>
      <c r="G490" s="93">
        <v>2610</v>
      </c>
      <c r="H490" s="132">
        <v>50000</v>
      </c>
      <c r="I490" s="88">
        <v>50000</v>
      </c>
      <c r="J490" s="89"/>
      <c r="K490" s="90" t="s">
        <v>596</v>
      </c>
      <c r="L490" s="454">
        <v>50000</v>
      </c>
      <c r="M490" s="146" t="s">
        <v>597</v>
      </c>
      <c r="N490" s="146"/>
      <c r="O490" s="146"/>
      <c r="P490" s="58"/>
      <c r="Q490" s="346"/>
      <c r="R490" s="347"/>
      <c r="S490" s="347"/>
      <c r="T490" s="347"/>
      <c r="U490" s="347"/>
      <c r="V490" s="347"/>
      <c r="W490" s="347"/>
      <c r="X490" s="347"/>
      <c r="Y490" s="347"/>
      <c r="Z490" s="347"/>
      <c r="AA490" s="347"/>
      <c r="AB490" s="347"/>
      <c r="AC490" s="347"/>
      <c r="AD490" s="347"/>
      <c r="AE490" s="347"/>
      <c r="AF490" s="347"/>
      <c r="AG490" s="347"/>
    </row>
    <row r="491" spans="1:33" s="30" customFormat="1" ht="150">
      <c r="A491" s="162"/>
      <c r="B491" s="193" t="s">
        <v>51</v>
      </c>
      <c r="C491" s="225" t="s">
        <v>713</v>
      </c>
      <c r="D491" s="23" t="s">
        <v>211</v>
      </c>
      <c r="E491" s="24" t="s">
        <v>125</v>
      </c>
      <c r="F491" s="25" t="s">
        <v>66</v>
      </c>
      <c r="G491" s="93">
        <v>2610</v>
      </c>
      <c r="H491" s="132">
        <v>60000</v>
      </c>
      <c r="I491" s="88">
        <v>60000</v>
      </c>
      <c r="J491" s="89"/>
      <c r="K491" s="90" t="s">
        <v>498</v>
      </c>
      <c r="L491" s="454">
        <v>60000</v>
      </c>
      <c r="M491" s="115">
        <v>42671</v>
      </c>
      <c r="N491" s="115"/>
      <c r="O491" s="115"/>
      <c r="P491" s="58"/>
      <c r="Q491" s="346"/>
      <c r="R491" s="347"/>
      <c r="S491" s="347"/>
      <c r="T491" s="347"/>
      <c r="U491" s="347"/>
      <c r="V491" s="347"/>
      <c r="W491" s="347"/>
      <c r="X491" s="347"/>
      <c r="Y491" s="347"/>
      <c r="Z491" s="347"/>
      <c r="AA491" s="347"/>
      <c r="AB491" s="347"/>
      <c r="AC491" s="347"/>
      <c r="AD491" s="347"/>
      <c r="AE491" s="347"/>
      <c r="AF491" s="347"/>
      <c r="AG491" s="347"/>
    </row>
    <row r="492" spans="1:33" s="16" customFormat="1" ht="44.25" customHeight="1">
      <c r="A492" s="160">
        <v>45</v>
      </c>
      <c r="B492" s="167" t="s">
        <v>51</v>
      </c>
      <c r="C492" s="171"/>
      <c r="D492" s="10" t="s">
        <v>211</v>
      </c>
      <c r="E492" s="17"/>
      <c r="F492" s="32"/>
      <c r="G492" s="98"/>
      <c r="H492" s="57">
        <f aca="true" t="shared" si="35" ref="H492:O492">SUM(H484:H491)</f>
        <v>199265.4</v>
      </c>
      <c r="I492" s="57">
        <f t="shared" si="35"/>
        <v>199265.4</v>
      </c>
      <c r="J492" s="57">
        <f t="shared" si="35"/>
        <v>0</v>
      </c>
      <c r="K492" s="185"/>
      <c r="L492" s="455">
        <f t="shared" si="35"/>
        <v>199265.4</v>
      </c>
      <c r="M492" s="57"/>
      <c r="N492" s="57">
        <f t="shared" si="35"/>
        <v>0</v>
      </c>
      <c r="O492" s="57">
        <f t="shared" si="35"/>
        <v>0</v>
      </c>
      <c r="P492" s="58"/>
      <c r="Q492" s="344"/>
      <c r="R492" s="345"/>
      <c r="S492" s="345"/>
      <c r="T492" s="345"/>
      <c r="U492" s="345"/>
      <c r="V492" s="345"/>
      <c r="W492" s="345"/>
      <c r="X492" s="345"/>
      <c r="Y492" s="345"/>
      <c r="Z492" s="345"/>
      <c r="AA492" s="345"/>
      <c r="AB492" s="345"/>
      <c r="AC492" s="345"/>
      <c r="AD492" s="345"/>
      <c r="AE492" s="345"/>
      <c r="AF492" s="345"/>
      <c r="AG492" s="345"/>
    </row>
    <row r="493" spans="1:33" s="30" customFormat="1" ht="206.25">
      <c r="A493" s="162"/>
      <c r="B493" s="190" t="s">
        <v>52</v>
      </c>
      <c r="C493" s="165" t="s">
        <v>154</v>
      </c>
      <c r="D493" s="23" t="s">
        <v>211</v>
      </c>
      <c r="E493" s="24" t="s">
        <v>125</v>
      </c>
      <c r="F493" s="25" t="s">
        <v>66</v>
      </c>
      <c r="G493" s="93">
        <v>2610</v>
      </c>
      <c r="H493" s="133">
        <v>26000</v>
      </c>
      <c r="I493" s="88">
        <f>6099.9+13900+6000.1</f>
        <v>26000</v>
      </c>
      <c r="J493" s="89"/>
      <c r="K493" s="90" t="s">
        <v>351</v>
      </c>
      <c r="L493" s="454">
        <v>26000</v>
      </c>
      <c r="M493" s="146">
        <v>42636</v>
      </c>
      <c r="N493" s="146"/>
      <c r="O493" s="146"/>
      <c r="P493" s="58"/>
      <c r="Q493" s="350"/>
      <c r="R493" s="347"/>
      <c r="S493" s="347"/>
      <c r="T493" s="347"/>
      <c r="U493" s="347"/>
      <c r="V493" s="347"/>
      <c r="W493" s="347"/>
      <c r="X493" s="347"/>
      <c r="Y493" s="347"/>
      <c r="Z493" s="347"/>
      <c r="AA493" s="347"/>
      <c r="AB493" s="347"/>
      <c r="AC493" s="347"/>
      <c r="AD493" s="347"/>
      <c r="AE493" s="347"/>
      <c r="AF493" s="347"/>
      <c r="AG493" s="347"/>
    </row>
    <row r="494" spans="1:33" s="30" customFormat="1" ht="112.5">
      <c r="A494" s="162"/>
      <c r="B494" s="190" t="s">
        <v>52</v>
      </c>
      <c r="C494" s="165" t="s">
        <v>714</v>
      </c>
      <c r="D494" s="23" t="s">
        <v>211</v>
      </c>
      <c r="E494" s="24" t="s">
        <v>125</v>
      </c>
      <c r="F494" s="34" t="s">
        <v>66</v>
      </c>
      <c r="G494" s="212">
        <v>2210</v>
      </c>
      <c r="H494" s="69">
        <v>18500</v>
      </c>
      <c r="I494" s="89">
        <v>18500</v>
      </c>
      <c r="J494" s="89"/>
      <c r="K494" s="90">
        <v>42646</v>
      </c>
      <c r="L494" s="454">
        <v>18500</v>
      </c>
      <c r="M494" s="115">
        <v>42655</v>
      </c>
      <c r="N494" s="115"/>
      <c r="O494" s="115"/>
      <c r="P494" s="58"/>
      <c r="Q494" s="346"/>
      <c r="R494" s="347"/>
      <c r="S494" s="347"/>
      <c r="T494" s="347"/>
      <c r="U494" s="347"/>
      <c r="V494" s="347"/>
      <c r="W494" s="347"/>
      <c r="X494" s="347"/>
      <c r="Y494" s="347"/>
      <c r="Z494" s="347"/>
      <c r="AA494" s="347"/>
      <c r="AB494" s="347"/>
      <c r="AC494" s="347"/>
      <c r="AD494" s="347"/>
      <c r="AE494" s="347"/>
      <c r="AF494" s="347"/>
      <c r="AG494" s="347"/>
    </row>
    <row r="495" spans="1:33" s="289" customFormat="1" ht="112.5">
      <c r="A495" s="277"/>
      <c r="B495" s="278" t="s">
        <v>52</v>
      </c>
      <c r="C495" s="279" t="s">
        <v>714</v>
      </c>
      <c r="D495" s="280" t="s">
        <v>211</v>
      </c>
      <c r="E495" s="282" t="s">
        <v>125</v>
      </c>
      <c r="F495" s="283" t="s">
        <v>66</v>
      </c>
      <c r="G495" s="330">
        <v>2240</v>
      </c>
      <c r="H495" s="281">
        <v>5000</v>
      </c>
      <c r="I495" s="341">
        <v>5000</v>
      </c>
      <c r="J495" s="341"/>
      <c r="K495" s="367">
        <v>42699</v>
      </c>
      <c r="L495" s="456">
        <v>5000</v>
      </c>
      <c r="M495" s="299">
        <v>42699</v>
      </c>
      <c r="N495" s="299"/>
      <c r="O495" s="299"/>
      <c r="P495" s="288"/>
      <c r="Q495" s="348"/>
      <c r="R495" s="349"/>
      <c r="S495" s="349"/>
      <c r="T495" s="349"/>
      <c r="U495" s="349"/>
      <c r="V495" s="349"/>
      <c r="W495" s="349"/>
      <c r="X495" s="349"/>
      <c r="Y495" s="349"/>
      <c r="Z495" s="349"/>
      <c r="AA495" s="349"/>
      <c r="AB495" s="349"/>
      <c r="AC495" s="349"/>
      <c r="AD495" s="349"/>
      <c r="AE495" s="349"/>
      <c r="AF495" s="349"/>
      <c r="AG495" s="349"/>
    </row>
    <row r="496" spans="1:33" s="30" customFormat="1" ht="112.5">
      <c r="A496" s="162"/>
      <c r="B496" s="190" t="s">
        <v>52</v>
      </c>
      <c r="C496" s="165" t="s">
        <v>714</v>
      </c>
      <c r="D496" s="23" t="s">
        <v>211</v>
      </c>
      <c r="E496" s="24" t="s">
        <v>125</v>
      </c>
      <c r="F496" s="34" t="s">
        <v>66</v>
      </c>
      <c r="G496" s="212">
        <v>3110</v>
      </c>
      <c r="H496" s="69">
        <v>150500</v>
      </c>
      <c r="I496" s="89"/>
      <c r="J496" s="89">
        <v>150500</v>
      </c>
      <c r="K496" s="90">
        <v>42643</v>
      </c>
      <c r="L496" s="454">
        <v>150500</v>
      </c>
      <c r="M496" s="145">
        <v>42699</v>
      </c>
      <c r="N496" s="145"/>
      <c r="O496" s="145"/>
      <c r="P496" s="58"/>
      <c r="Q496" s="346"/>
      <c r="R496" s="347"/>
      <c r="S496" s="347"/>
      <c r="T496" s="347"/>
      <c r="U496" s="347"/>
      <c r="V496" s="347"/>
      <c r="W496" s="347"/>
      <c r="X496" s="347"/>
      <c r="Y496" s="347"/>
      <c r="Z496" s="347"/>
      <c r="AA496" s="347"/>
      <c r="AB496" s="347"/>
      <c r="AC496" s="347"/>
      <c r="AD496" s="347"/>
      <c r="AE496" s="347"/>
      <c r="AF496" s="347"/>
      <c r="AG496" s="347"/>
    </row>
    <row r="497" spans="1:33" s="16" customFormat="1" ht="54" customHeight="1">
      <c r="A497" s="160">
        <v>46</v>
      </c>
      <c r="B497" s="168" t="s">
        <v>52</v>
      </c>
      <c r="C497" s="171"/>
      <c r="D497" s="10" t="s">
        <v>211</v>
      </c>
      <c r="E497" s="17"/>
      <c r="F497" s="32"/>
      <c r="G497" s="95"/>
      <c r="H497" s="62">
        <f aca="true" t="shared" si="36" ref="H497:O497">SUM(H493+H494+H495+H496)</f>
        <v>200000</v>
      </c>
      <c r="I497" s="62">
        <f t="shared" si="36"/>
        <v>49500</v>
      </c>
      <c r="J497" s="62">
        <f t="shared" si="36"/>
        <v>150500</v>
      </c>
      <c r="K497" s="185"/>
      <c r="L497" s="61">
        <f t="shared" si="36"/>
        <v>200000</v>
      </c>
      <c r="M497" s="62"/>
      <c r="N497" s="62">
        <f t="shared" si="36"/>
        <v>0</v>
      </c>
      <c r="O497" s="62">
        <f t="shared" si="36"/>
        <v>0</v>
      </c>
      <c r="P497" s="58"/>
      <c r="Q497" s="344"/>
      <c r="R497" s="345"/>
      <c r="S497" s="345"/>
      <c r="T497" s="345"/>
      <c r="U497" s="345"/>
      <c r="V497" s="345"/>
      <c r="W497" s="345"/>
      <c r="X497" s="345"/>
      <c r="Y497" s="345"/>
      <c r="Z497" s="345"/>
      <c r="AA497" s="345"/>
      <c r="AB497" s="345"/>
      <c r="AC497" s="345"/>
      <c r="AD497" s="345"/>
      <c r="AE497" s="345"/>
      <c r="AF497" s="345"/>
      <c r="AG497" s="345"/>
    </row>
    <row r="498" spans="1:33" s="2" customFormat="1" ht="111" customHeight="1">
      <c r="A498" s="169"/>
      <c r="B498" s="190" t="s">
        <v>53</v>
      </c>
      <c r="C498" s="170" t="s">
        <v>155</v>
      </c>
      <c r="D498" s="204" t="s">
        <v>212</v>
      </c>
      <c r="E498" s="38" t="s">
        <v>132</v>
      </c>
      <c r="F498" s="34" t="s">
        <v>133</v>
      </c>
      <c r="G498" s="92">
        <v>2240</v>
      </c>
      <c r="H498" s="69">
        <v>3000</v>
      </c>
      <c r="I498" s="40">
        <v>3000</v>
      </c>
      <c r="J498" s="41"/>
      <c r="K498" s="56">
        <v>42557</v>
      </c>
      <c r="L498" s="454">
        <v>3000</v>
      </c>
      <c r="M498" s="112">
        <v>42559</v>
      </c>
      <c r="N498" s="112"/>
      <c r="O498" s="112"/>
      <c r="P498" s="58"/>
      <c r="Q498" s="236"/>
      <c r="R498" s="239"/>
      <c r="S498" s="239"/>
      <c r="T498" s="239"/>
      <c r="U498" s="239"/>
      <c r="V498" s="239"/>
      <c r="W498" s="239"/>
      <c r="X498" s="239"/>
      <c r="Y498" s="239"/>
      <c r="Z498" s="239"/>
      <c r="AA498" s="239"/>
      <c r="AB498" s="239"/>
      <c r="AC498" s="239"/>
      <c r="AD498" s="239"/>
      <c r="AE498" s="239"/>
      <c r="AF498" s="239"/>
      <c r="AG498" s="239"/>
    </row>
    <row r="499" spans="1:33" s="2" customFormat="1" ht="90" customHeight="1">
      <c r="A499" s="169"/>
      <c r="B499" s="193" t="s">
        <v>53</v>
      </c>
      <c r="C499" s="163" t="s">
        <v>715</v>
      </c>
      <c r="D499" s="204" t="s">
        <v>212</v>
      </c>
      <c r="E499" s="24" t="s">
        <v>134</v>
      </c>
      <c r="F499" s="34" t="s">
        <v>255</v>
      </c>
      <c r="G499" s="92">
        <v>2210</v>
      </c>
      <c r="H499" s="69">
        <v>5000</v>
      </c>
      <c r="I499" s="41">
        <v>5000</v>
      </c>
      <c r="J499" s="41"/>
      <c r="K499" s="56">
        <v>42636</v>
      </c>
      <c r="L499" s="454">
        <v>5000</v>
      </c>
      <c r="M499" s="112">
        <v>42641</v>
      </c>
      <c r="N499" s="112"/>
      <c r="O499" s="112"/>
      <c r="P499" s="58"/>
      <c r="Q499" s="236"/>
      <c r="R499" s="239"/>
      <c r="S499" s="239"/>
      <c r="T499" s="239"/>
      <c r="U499" s="239"/>
      <c r="V499" s="239"/>
      <c r="W499" s="239"/>
      <c r="X499" s="239"/>
      <c r="Y499" s="239"/>
      <c r="Z499" s="239"/>
      <c r="AA499" s="239"/>
      <c r="AB499" s="239"/>
      <c r="AC499" s="239"/>
      <c r="AD499" s="239"/>
      <c r="AE499" s="239"/>
      <c r="AF499" s="239"/>
      <c r="AG499" s="239"/>
    </row>
    <row r="500" spans="1:33" s="2" customFormat="1" ht="99" customHeight="1">
      <c r="A500" s="277"/>
      <c r="B500" s="278" t="s">
        <v>53</v>
      </c>
      <c r="C500" s="291" t="s">
        <v>447</v>
      </c>
      <c r="D500" s="204" t="s">
        <v>212</v>
      </c>
      <c r="E500" s="24" t="s">
        <v>125</v>
      </c>
      <c r="F500" s="25" t="s">
        <v>66</v>
      </c>
      <c r="G500" s="92">
        <v>2610</v>
      </c>
      <c r="H500" s="69">
        <v>3000</v>
      </c>
      <c r="I500" s="41">
        <v>3000</v>
      </c>
      <c r="J500" s="41"/>
      <c r="K500" s="56">
        <v>42653</v>
      </c>
      <c r="L500" s="454">
        <v>3000</v>
      </c>
      <c r="M500" s="112">
        <v>42671</v>
      </c>
      <c r="N500" s="112"/>
      <c r="O500" s="112"/>
      <c r="P500" s="58"/>
      <c r="Q500" s="236"/>
      <c r="R500" s="239"/>
      <c r="S500" s="239"/>
      <c r="T500" s="239"/>
      <c r="U500" s="239"/>
      <c r="V500" s="239"/>
      <c r="W500" s="239"/>
      <c r="X500" s="239"/>
      <c r="Y500" s="239"/>
      <c r="Z500" s="239"/>
      <c r="AA500" s="239"/>
      <c r="AB500" s="239"/>
      <c r="AC500" s="239"/>
      <c r="AD500" s="239"/>
      <c r="AE500" s="239"/>
      <c r="AF500" s="239"/>
      <c r="AG500" s="239"/>
    </row>
    <row r="501" spans="1:33" s="2" customFormat="1" ht="89.25" customHeight="1">
      <c r="A501" s="169"/>
      <c r="B501" s="193" t="s">
        <v>53</v>
      </c>
      <c r="C501" s="163" t="s">
        <v>716</v>
      </c>
      <c r="D501" s="204" t="s">
        <v>212</v>
      </c>
      <c r="E501" s="24" t="s">
        <v>134</v>
      </c>
      <c r="F501" s="39" t="s">
        <v>219</v>
      </c>
      <c r="G501" s="207">
        <v>2210</v>
      </c>
      <c r="H501" s="69">
        <v>5000</v>
      </c>
      <c r="I501" s="41">
        <v>5000</v>
      </c>
      <c r="J501" s="41"/>
      <c r="K501" s="56">
        <v>42676</v>
      </c>
      <c r="L501" s="454">
        <v>5000</v>
      </c>
      <c r="M501" s="276">
        <v>42682</v>
      </c>
      <c r="N501" s="276"/>
      <c r="O501" s="276"/>
      <c r="P501" s="58"/>
      <c r="Q501" s="236"/>
      <c r="R501" s="239"/>
      <c r="S501" s="239"/>
      <c r="T501" s="239"/>
      <c r="U501" s="239"/>
      <c r="V501" s="239"/>
      <c r="W501" s="239"/>
      <c r="X501" s="239"/>
      <c r="Y501" s="239"/>
      <c r="Z501" s="239"/>
      <c r="AA501" s="239"/>
      <c r="AB501" s="239"/>
      <c r="AC501" s="239"/>
      <c r="AD501" s="239"/>
      <c r="AE501" s="239"/>
      <c r="AF501" s="239"/>
      <c r="AG501" s="239"/>
    </row>
    <row r="502" spans="1:33" s="2" customFormat="1" ht="102" customHeight="1">
      <c r="A502" s="169"/>
      <c r="B502" s="193" t="s">
        <v>53</v>
      </c>
      <c r="C502" s="163" t="s">
        <v>448</v>
      </c>
      <c r="D502" s="204" t="s">
        <v>212</v>
      </c>
      <c r="E502" s="24" t="s">
        <v>125</v>
      </c>
      <c r="F502" s="25" t="s">
        <v>66</v>
      </c>
      <c r="G502" s="92">
        <v>2610</v>
      </c>
      <c r="H502" s="69">
        <v>23000</v>
      </c>
      <c r="I502" s="41">
        <f>7507+15723.24-230.24</f>
        <v>22999.999999999996</v>
      </c>
      <c r="J502" s="41"/>
      <c r="K502" s="56" t="s">
        <v>34</v>
      </c>
      <c r="L502" s="454">
        <v>23000</v>
      </c>
      <c r="M502" s="110" t="s">
        <v>377</v>
      </c>
      <c r="N502" s="110"/>
      <c r="O502" s="110"/>
      <c r="P502" s="58"/>
      <c r="Q502" s="236"/>
      <c r="R502" s="239"/>
      <c r="S502" s="239"/>
      <c r="T502" s="239"/>
      <c r="U502" s="239"/>
      <c r="V502" s="239"/>
      <c r="W502" s="239"/>
      <c r="X502" s="239"/>
      <c r="Y502" s="239"/>
      <c r="Z502" s="239"/>
      <c r="AA502" s="239"/>
      <c r="AB502" s="239"/>
      <c r="AC502" s="239"/>
      <c r="AD502" s="239"/>
      <c r="AE502" s="239"/>
      <c r="AF502" s="239"/>
      <c r="AG502" s="239"/>
    </row>
    <row r="503" spans="1:33" s="2" customFormat="1" ht="56.25">
      <c r="A503" s="162"/>
      <c r="B503" s="193" t="s">
        <v>53</v>
      </c>
      <c r="C503" s="163" t="s">
        <v>571</v>
      </c>
      <c r="D503" s="204"/>
      <c r="E503" s="282" t="s">
        <v>125</v>
      </c>
      <c r="F503" s="283" t="s">
        <v>66</v>
      </c>
      <c r="G503" s="296">
        <v>2240</v>
      </c>
      <c r="H503" s="69">
        <v>32000</v>
      </c>
      <c r="I503" s="45">
        <v>32000</v>
      </c>
      <c r="J503" s="41"/>
      <c r="K503" s="56">
        <v>42726</v>
      </c>
      <c r="L503" s="454">
        <v>32000</v>
      </c>
      <c r="M503" s="108"/>
      <c r="N503" s="108"/>
      <c r="O503" s="108"/>
      <c r="P503" s="58"/>
      <c r="Q503" s="236"/>
      <c r="R503" s="239"/>
      <c r="S503" s="239"/>
      <c r="T503" s="239"/>
      <c r="U503" s="239"/>
      <c r="V503" s="239"/>
      <c r="W503" s="239"/>
      <c r="X503" s="239"/>
      <c r="Y503" s="239"/>
      <c r="Z503" s="239"/>
      <c r="AA503" s="239"/>
      <c r="AB503" s="239"/>
      <c r="AC503" s="239"/>
      <c r="AD503" s="239"/>
      <c r="AE503" s="239"/>
      <c r="AF503" s="239"/>
      <c r="AG503" s="239"/>
    </row>
    <row r="504" spans="1:33" s="2" customFormat="1" ht="56.25">
      <c r="A504" s="162"/>
      <c r="B504" s="193" t="s">
        <v>53</v>
      </c>
      <c r="C504" s="163" t="s">
        <v>569</v>
      </c>
      <c r="D504" s="204"/>
      <c r="E504" s="282" t="s">
        <v>125</v>
      </c>
      <c r="F504" s="283" t="s">
        <v>66</v>
      </c>
      <c r="G504" s="296">
        <v>2240</v>
      </c>
      <c r="H504" s="69">
        <v>23000</v>
      </c>
      <c r="I504" s="45">
        <v>23000</v>
      </c>
      <c r="J504" s="41"/>
      <c r="K504" s="56">
        <v>42727</v>
      </c>
      <c r="L504" s="454">
        <v>23000</v>
      </c>
      <c r="M504" s="108"/>
      <c r="N504" s="108"/>
      <c r="O504" s="108"/>
      <c r="P504" s="58"/>
      <c r="Q504" s="360"/>
      <c r="R504" s="352"/>
      <c r="S504" s="239"/>
      <c r="T504" s="239"/>
      <c r="U504" s="239"/>
      <c r="V504" s="239"/>
      <c r="W504" s="239"/>
      <c r="X504" s="239"/>
      <c r="Y504" s="239"/>
      <c r="Z504" s="239"/>
      <c r="AA504" s="239"/>
      <c r="AB504" s="239"/>
      <c r="AC504" s="239"/>
      <c r="AD504" s="239"/>
      <c r="AE504" s="239"/>
      <c r="AF504" s="239"/>
      <c r="AG504" s="239"/>
    </row>
    <row r="505" spans="1:33" s="2" customFormat="1" ht="267" customHeight="1">
      <c r="A505" s="162"/>
      <c r="B505" s="193" t="s">
        <v>53</v>
      </c>
      <c r="C505" s="163" t="s">
        <v>572</v>
      </c>
      <c r="D505" s="204"/>
      <c r="E505" s="282" t="s">
        <v>125</v>
      </c>
      <c r="F505" s="283" t="s">
        <v>66</v>
      </c>
      <c r="G505" s="296">
        <v>2240</v>
      </c>
      <c r="H505" s="69">
        <v>25000</v>
      </c>
      <c r="I505" s="45">
        <v>23958.36</v>
      </c>
      <c r="J505" s="41"/>
      <c r="K505" s="56" t="s">
        <v>619</v>
      </c>
      <c r="L505" s="454">
        <v>14741.12</v>
      </c>
      <c r="M505" s="108"/>
      <c r="N505" s="108"/>
      <c r="O505" s="108"/>
      <c r="P505" s="58"/>
      <c r="Q505" s="236"/>
      <c r="R505" s="239"/>
      <c r="S505" s="239"/>
      <c r="T505" s="239"/>
      <c r="U505" s="239"/>
      <c r="V505" s="239"/>
      <c r="W505" s="239"/>
      <c r="X505" s="239"/>
      <c r="Y505" s="239"/>
      <c r="Z505" s="239"/>
      <c r="AA505" s="239"/>
      <c r="AB505" s="239"/>
      <c r="AC505" s="239"/>
      <c r="AD505" s="239"/>
      <c r="AE505" s="239"/>
      <c r="AF505" s="239"/>
      <c r="AG505" s="239"/>
    </row>
    <row r="506" spans="1:33" s="2" customFormat="1" ht="150">
      <c r="A506" s="169"/>
      <c r="B506" s="193" t="s">
        <v>53</v>
      </c>
      <c r="C506" s="163" t="s">
        <v>97</v>
      </c>
      <c r="D506" s="204" t="s">
        <v>212</v>
      </c>
      <c r="E506" s="24" t="s">
        <v>76</v>
      </c>
      <c r="F506" s="34" t="s">
        <v>77</v>
      </c>
      <c r="G506" s="92">
        <v>2210</v>
      </c>
      <c r="H506" s="69">
        <v>4500</v>
      </c>
      <c r="I506" s="41">
        <v>3783</v>
      </c>
      <c r="J506" s="41"/>
      <c r="K506" s="56">
        <v>42599</v>
      </c>
      <c r="L506" s="454">
        <v>3783</v>
      </c>
      <c r="M506" s="108">
        <v>42604</v>
      </c>
      <c r="N506" s="108"/>
      <c r="O506" s="108"/>
      <c r="P506" s="58"/>
      <c r="Q506" s="236"/>
      <c r="R506" s="239"/>
      <c r="S506" s="239"/>
      <c r="T506" s="239"/>
      <c r="U506" s="239"/>
      <c r="V506" s="239"/>
      <c r="W506" s="239"/>
      <c r="X506" s="239"/>
      <c r="Y506" s="239"/>
      <c r="Z506" s="239"/>
      <c r="AA506" s="239"/>
      <c r="AB506" s="239"/>
      <c r="AC506" s="239"/>
      <c r="AD506" s="239"/>
      <c r="AE506" s="239"/>
      <c r="AF506" s="239"/>
      <c r="AG506" s="239"/>
    </row>
    <row r="507" spans="1:33" s="2" customFormat="1" ht="93.75" customHeight="1">
      <c r="A507" s="169"/>
      <c r="B507" s="193" t="s">
        <v>53</v>
      </c>
      <c r="C507" s="163" t="s">
        <v>97</v>
      </c>
      <c r="D507" s="204" t="s">
        <v>212</v>
      </c>
      <c r="E507" s="24" t="s">
        <v>76</v>
      </c>
      <c r="F507" s="34" t="s">
        <v>77</v>
      </c>
      <c r="G507" s="92">
        <v>3110</v>
      </c>
      <c r="H507" s="69">
        <v>26500</v>
      </c>
      <c r="I507" s="41"/>
      <c r="J507" s="41">
        <v>26500</v>
      </c>
      <c r="K507" s="56">
        <v>42668</v>
      </c>
      <c r="L507" s="454">
        <v>26500</v>
      </c>
      <c r="M507" s="108">
        <v>42674</v>
      </c>
      <c r="N507" s="108"/>
      <c r="O507" s="108"/>
      <c r="P507" s="58"/>
      <c r="Q507" s="236"/>
      <c r="R507" s="239"/>
      <c r="S507" s="239"/>
      <c r="T507" s="239"/>
      <c r="U507" s="239"/>
      <c r="V507" s="239"/>
      <c r="W507" s="239"/>
      <c r="X507" s="239"/>
      <c r="Y507" s="239"/>
      <c r="Z507" s="239"/>
      <c r="AA507" s="239"/>
      <c r="AB507" s="239"/>
      <c r="AC507" s="239"/>
      <c r="AD507" s="239"/>
      <c r="AE507" s="239"/>
      <c r="AF507" s="239"/>
      <c r="AG507" s="239"/>
    </row>
    <row r="508" spans="1:33" s="2" customFormat="1" ht="65.25" customHeight="1">
      <c r="A508" s="169"/>
      <c r="B508" s="193" t="s">
        <v>53</v>
      </c>
      <c r="C508" s="163" t="s">
        <v>326</v>
      </c>
      <c r="D508" s="204" t="s">
        <v>212</v>
      </c>
      <c r="E508" s="24" t="s">
        <v>76</v>
      </c>
      <c r="F508" s="34" t="s">
        <v>77</v>
      </c>
      <c r="G508" s="92">
        <v>2210</v>
      </c>
      <c r="H508" s="69">
        <v>25401</v>
      </c>
      <c r="I508" s="41">
        <f>17615+7786</f>
        <v>25401</v>
      </c>
      <c r="J508" s="41"/>
      <c r="K508" s="56">
        <v>42597</v>
      </c>
      <c r="L508" s="454">
        <v>25401</v>
      </c>
      <c r="M508" s="108">
        <v>42600</v>
      </c>
      <c r="N508" s="108"/>
      <c r="O508" s="108"/>
      <c r="P508" s="58"/>
      <c r="Q508" s="236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  <c r="AC508" s="239"/>
      <c r="AD508" s="239"/>
      <c r="AE508" s="239"/>
      <c r="AF508" s="239"/>
      <c r="AG508" s="239"/>
    </row>
    <row r="509" spans="1:33" s="2" customFormat="1" ht="91.5" customHeight="1">
      <c r="A509" s="169"/>
      <c r="B509" s="193" t="s">
        <v>53</v>
      </c>
      <c r="C509" s="163" t="s">
        <v>326</v>
      </c>
      <c r="D509" s="204" t="s">
        <v>212</v>
      </c>
      <c r="E509" s="24" t="s">
        <v>76</v>
      </c>
      <c r="F509" s="34" t="s">
        <v>77</v>
      </c>
      <c r="G509" s="92">
        <v>3110</v>
      </c>
      <c r="H509" s="69">
        <v>24599</v>
      </c>
      <c r="I509" s="41"/>
      <c r="J509" s="41">
        <v>24599</v>
      </c>
      <c r="K509" s="56">
        <v>42656</v>
      </c>
      <c r="L509" s="454">
        <v>24599</v>
      </c>
      <c r="M509" s="108">
        <v>42669</v>
      </c>
      <c r="N509" s="108"/>
      <c r="O509" s="108"/>
      <c r="P509" s="58"/>
      <c r="Q509" s="236"/>
      <c r="R509" s="239"/>
      <c r="S509" s="239"/>
      <c r="T509" s="239"/>
      <c r="U509" s="239"/>
      <c r="V509" s="239"/>
      <c r="W509" s="239"/>
      <c r="X509" s="239"/>
      <c r="Y509" s="239"/>
      <c r="Z509" s="239"/>
      <c r="AA509" s="239"/>
      <c r="AB509" s="239"/>
      <c r="AC509" s="239"/>
      <c r="AD509" s="239"/>
      <c r="AE509" s="239"/>
      <c r="AF509" s="239"/>
      <c r="AG509" s="239"/>
    </row>
    <row r="510" spans="1:33" s="16" customFormat="1" ht="50.25" customHeight="1">
      <c r="A510" s="160">
        <v>47</v>
      </c>
      <c r="B510" s="167" t="s">
        <v>53</v>
      </c>
      <c r="C510" s="171"/>
      <c r="D510" s="205" t="s">
        <v>212</v>
      </c>
      <c r="E510" s="17"/>
      <c r="F510" s="32"/>
      <c r="G510" s="95"/>
      <c r="H510" s="62">
        <f aca="true" t="shared" si="37" ref="H510:O510">SUM(H498:H509)</f>
        <v>200000</v>
      </c>
      <c r="I510" s="62">
        <f t="shared" si="37"/>
        <v>147142.36</v>
      </c>
      <c r="J510" s="62">
        <f t="shared" si="37"/>
        <v>51099</v>
      </c>
      <c r="K510" s="51"/>
      <c r="L510" s="61">
        <f t="shared" si="37"/>
        <v>189024.12</v>
      </c>
      <c r="M510" s="62"/>
      <c r="N510" s="62">
        <f t="shared" si="37"/>
        <v>0</v>
      </c>
      <c r="O510" s="62">
        <f t="shared" si="37"/>
        <v>0</v>
      </c>
      <c r="P510" s="58"/>
      <c r="Q510" s="344"/>
      <c r="R510" s="345"/>
      <c r="S510" s="345"/>
      <c r="T510" s="345"/>
      <c r="U510" s="345"/>
      <c r="V510" s="345"/>
      <c r="W510" s="345"/>
      <c r="X510" s="345"/>
      <c r="Y510" s="345"/>
      <c r="Z510" s="345"/>
      <c r="AA510" s="345"/>
      <c r="AB510" s="345"/>
      <c r="AC510" s="345"/>
      <c r="AD510" s="345"/>
      <c r="AE510" s="345"/>
      <c r="AF510" s="345"/>
      <c r="AG510" s="345"/>
    </row>
    <row r="511" spans="1:33" s="30" customFormat="1" ht="96.75" customHeight="1">
      <c r="A511" s="162"/>
      <c r="B511" s="193" t="s">
        <v>54</v>
      </c>
      <c r="C511" s="165" t="s">
        <v>267</v>
      </c>
      <c r="D511" s="204" t="s">
        <v>212</v>
      </c>
      <c r="E511" s="215" t="s">
        <v>114</v>
      </c>
      <c r="F511" s="34" t="s">
        <v>115</v>
      </c>
      <c r="G511" s="93">
        <v>3110</v>
      </c>
      <c r="H511" s="75">
        <v>25400</v>
      </c>
      <c r="I511" s="63"/>
      <c r="J511" s="63">
        <v>25400</v>
      </c>
      <c r="K511" s="53">
        <v>42593</v>
      </c>
      <c r="L511" s="454">
        <v>25400</v>
      </c>
      <c r="M511" s="111">
        <v>42600</v>
      </c>
      <c r="N511" s="111"/>
      <c r="O511" s="111"/>
      <c r="P511" s="58"/>
      <c r="Q511" s="350"/>
      <c r="R511" s="347"/>
      <c r="S511" s="347"/>
      <c r="T511" s="347"/>
      <c r="U511" s="347"/>
      <c r="V511" s="347"/>
      <c r="W511" s="347"/>
      <c r="X511" s="347"/>
      <c r="Y511" s="347"/>
      <c r="Z511" s="347"/>
      <c r="AA511" s="347"/>
      <c r="AB511" s="347"/>
      <c r="AC511" s="347"/>
      <c r="AD511" s="347"/>
      <c r="AE511" s="347"/>
      <c r="AF511" s="347"/>
      <c r="AG511" s="347"/>
    </row>
    <row r="512" spans="1:33" s="30" customFormat="1" ht="87" customHeight="1">
      <c r="A512" s="162"/>
      <c r="B512" s="193" t="s">
        <v>54</v>
      </c>
      <c r="C512" s="165" t="s">
        <v>412</v>
      </c>
      <c r="D512" s="204" t="s">
        <v>212</v>
      </c>
      <c r="E512" s="24" t="s">
        <v>84</v>
      </c>
      <c r="F512" s="34" t="s">
        <v>26</v>
      </c>
      <c r="G512" s="93">
        <v>2210</v>
      </c>
      <c r="H512" s="75">
        <v>9460</v>
      </c>
      <c r="I512" s="63">
        <v>9460</v>
      </c>
      <c r="J512" s="63"/>
      <c r="K512" s="53">
        <v>42594</v>
      </c>
      <c r="L512" s="454">
        <v>9460</v>
      </c>
      <c r="M512" s="111">
        <v>42599</v>
      </c>
      <c r="N512" s="111"/>
      <c r="O512" s="111"/>
      <c r="P512" s="58"/>
      <c r="Q512" s="350"/>
      <c r="R512" s="347"/>
      <c r="S512" s="347"/>
      <c r="T512" s="347"/>
      <c r="U512" s="347"/>
      <c r="V512" s="347"/>
      <c r="W512" s="347"/>
      <c r="X512" s="347"/>
      <c r="Y512" s="347"/>
      <c r="Z512" s="347"/>
      <c r="AA512" s="347"/>
      <c r="AB512" s="347"/>
      <c r="AC512" s="347"/>
      <c r="AD512" s="347"/>
      <c r="AE512" s="347"/>
      <c r="AF512" s="347"/>
      <c r="AG512" s="347"/>
    </row>
    <row r="513" spans="1:33" s="30" customFormat="1" ht="84" customHeight="1">
      <c r="A513" s="162"/>
      <c r="B513" s="193" t="s">
        <v>54</v>
      </c>
      <c r="C513" s="165" t="s">
        <v>411</v>
      </c>
      <c r="D513" s="204" t="s">
        <v>212</v>
      </c>
      <c r="E513" s="24" t="s">
        <v>84</v>
      </c>
      <c r="F513" s="34" t="s">
        <v>26</v>
      </c>
      <c r="G513" s="93">
        <v>3110</v>
      </c>
      <c r="H513" s="75">
        <v>6200</v>
      </c>
      <c r="I513" s="63"/>
      <c r="J513" s="63">
        <v>6200</v>
      </c>
      <c r="K513" s="53">
        <v>42585</v>
      </c>
      <c r="L513" s="454">
        <v>6200</v>
      </c>
      <c r="M513" s="111">
        <v>42592</v>
      </c>
      <c r="N513" s="111"/>
      <c r="O513" s="111"/>
      <c r="P513" s="58"/>
      <c r="Q513" s="350"/>
      <c r="R513" s="347"/>
      <c r="S513" s="347"/>
      <c r="T513" s="347"/>
      <c r="U513" s="347"/>
      <c r="V513" s="347"/>
      <c r="W513" s="347"/>
      <c r="X513" s="347"/>
      <c r="Y513" s="347"/>
      <c r="Z513" s="347"/>
      <c r="AA513" s="347"/>
      <c r="AB513" s="347"/>
      <c r="AC513" s="347"/>
      <c r="AD513" s="347"/>
      <c r="AE513" s="347"/>
      <c r="AF513" s="347"/>
      <c r="AG513" s="347"/>
    </row>
    <row r="514" spans="1:33" s="30" customFormat="1" ht="74.25" customHeight="1">
      <c r="A514" s="162"/>
      <c r="B514" s="193" t="s">
        <v>54</v>
      </c>
      <c r="C514" s="165" t="s">
        <v>413</v>
      </c>
      <c r="D514" s="204" t="s">
        <v>212</v>
      </c>
      <c r="E514" s="24" t="s">
        <v>84</v>
      </c>
      <c r="F514" s="34" t="s">
        <v>85</v>
      </c>
      <c r="G514" s="93">
        <v>3110</v>
      </c>
      <c r="H514" s="75">
        <v>10000</v>
      </c>
      <c r="I514" s="63"/>
      <c r="J514" s="63">
        <v>10000</v>
      </c>
      <c r="K514" s="53">
        <v>42599</v>
      </c>
      <c r="L514" s="454">
        <v>10000</v>
      </c>
      <c r="M514" s="111">
        <v>42605</v>
      </c>
      <c r="N514" s="111"/>
      <c r="O514" s="111"/>
      <c r="P514" s="58"/>
      <c r="Q514" s="350"/>
      <c r="R514" s="347"/>
      <c r="S514" s="347"/>
      <c r="T514" s="347"/>
      <c r="U514" s="347"/>
      <c r="V514" s="347"/>
      <c r="W514" s="347"/>
      <c r="X514" s="347"/>
      <c r="Y514" s="347"/>
      <c r="Z514" s="347"/>
      <c r="AA514" s="347"/>
      <c r="AB514" s="347"/>
      <c r="AC514" s="347"/>
      <c r="AD514" s="347"/>
      <c r="AE514" s="347"/>
      <c r="AF514" s="347"/>
      <c r="AG514" s="347"/>
    </row>
    <row r="515" spans="1:33" s="30" customFormat="1" ht="64.5" customHeight="1">
      <c r="A515" s="162"/>
      <c r="B515" s="193" t="s">
        <v>54</v>
      </c>
      <c r="C515" s="165" t="s">
        <v>414</v>
      </c>
      <c r="D515" s="204" t="s">
        <v>212</v>
      </c>
      <c r="E515" s="24" t="s">
        <v>76</v>
      </c>
      <c r="F515" s="34" t="s">
        <v>77</v>
      </c>
      <c r="G515" s="92">
        <v>2240</v>
      </c>
      <c r="H515" s="75">
        <v>5000</v>
      </c>
      <c r="I515" s="63">
        <v>4999.71</v>
      </c>
      <c r="J515" s="63"/>
      <c r="K515" s="53">
        <v>42681</v>
      </c>
      <c r="L515" s="454">
        <v>4999.71</v>
      </c>
      <c r="M515" s="111">
        <v>42690</v>
      </c>
      <c r="N515" s="111"/>
      <c r="O515" s="111"/>
      <c r="P515" s="58"/>
      <c r="Q515" s="350"/>
      <c r="R515" s="347"/>
      <c r="S515" s="347"/>
      <c r="T515" s="347"/>
      <c r="U515" s="347"/>
      <c r="V515" s="347"/>
      <c r="W515" s="347"/>
      <c r="X515" s="347"/>
      <c r="Y515" s="347"/>
      <c r="Z515" s="347"/>
      <c r="AA515" s="347"/>
      <c r="AB515" s="347"/>
      <c r="AC515" s="347"/>
      <c r="AD515" s="347"/>
      <c r="AE515" s="347"/>
      <c r="AF515" s="347"/>
      <c r="AG515" s="347"/>
    </row>
    <row r="516" spans="1:33" s="30" customFormat="1" ht="67.5" customHeight="1">
      <c r="A516" s="162"/>
      <c r="B516" s="193" t="s">
        <v>54</v>
      </c>
      <c r="C516" s="165" t="s">
        <v>415</v>
      </c>
      <c r="D516" s="204" t="s">
        <v>212</v>
      </c>
      <c r="E516" s="24" t="s">
        <v>76</v>
      </c>
      <c r="F516" s="34" t="s">
        <v>77</v>
      </c>
      <c r="G516" s="92">
        <v>2240</v>
      </c>
      <c r="H516" s="75">
        <v>45000</v>
      </c>
      <c r="I516" s="63">
        <f>5800.07+39199.93</f>
        <v>45000</v>
      </c>
      <c r="J516" s="63"/>
      <c r="K516" s="81" t="s">
        <v>340</v>
      </c>
      <c r="L516" s="454">
        <v>45000</v>
      </c>
      <c r="M516" s="111">
        <v>42601</v>
      </c>
      <c r="N516" s="111"/>
      <c r="O516" s="111"/>
      <c r="P516" s="58"/>
      <c r="Q516" s="350"/>
      <c r="R516" s="347"/>
      <c r="S516" s="347"/>
      <c r="T516" s="347"/>
      <c r="U516" s="347"/>
      <c r="V516" s="347"/>
      <c r="W516" s="347"/>
      <c r="X516" s="347"/>
      <c r="Y516" s="347"/>
      <c r="Z516" s="347"/>
      <c r="AA516" s="347"/>
      <c r="AB516" s="347"/>
      <c r="AC516" s="347"/>
      <c r="AD516" s="347"/>
      <c r="AE516" s="347"/>
      <c r="AF516" s="347"/>
      <c r="AG516" s="347"/>
    </row>
    <row r="517" spans="1:33" s="30" customFormat="1" ht="65.25" customHeight="1">
      <c r="A517" s="162"/>
      <c r="B517" s="193" t="s">
        <v>54</v>
      </c>
      <c r="C517" s="165" t="s">
        <v>416</v>
      </c>
      <c r="D517" s="204" t="s">
        <v>212</v>
      </c>
      <c r="E517" s="24" t="s">
        <v>76</v>
      </c>
      <c r="F517" s="34" t="s">
        <v>77</v>
      </c>
      <c r="G517" s="92">
        <v>2240</v>
      </c>
      <c r="H517" s="75">
        <v>15675</v>
      </c>
      <c r="I517" s="63">
        <v>15675</v>
      </c>
      <c r="J517" s="63"/>
      <c r="K517" s="53">
        <v>42611</v>
      </c>
      <c r="L517" s="454">
        <v>15675</v>
      </c>
      <c r="M517" s="111">
        <v>42613</v>
      </c>
      <c r="N517" s="111"/>
      <c r="O517" s="111"/>
      <c r="P517" s="58"/>
      <c r="Q517" s="350"/>
      <c r="R517" s="347"/>
      <c r="S517" s="347"/>
      <c r="T517" s="347"/>
      <c r="U517" s="347"/>
      <c r="V517" s="347"/>
      <c r="W517" s="347"/>
      <c r="X517" s="347"/>
      <c r="Y517" s="347"/>
      <c r="Z517" s="347"/>
      <c r="AA517" s="347"/>
      <c r="AB517" s="347"/>
      <c r="AC517" s="347"/>
      <c r="AD517" s="347"/>
      <c r="AE517" s="347"/>
      <c r="AF517" s="347"/>
      <c r="AG517" s="347"/>
    </row>
    <row r="518" spans="1:33" s="30" customFormat="1" ht="51" customHeight="1">
      <c r="A518" s="162"/>
      <c r="B518" s="193" t="s">
        <v>54</v>
      </c>
      <c r="C518" s="165" t="s">
        <v>417</v>
      </c>
      <c r="D518" s="204" t="s">
        <v>212</v>
      </c>
      <c r="E518" s="24" t="s">
        <v>76</v>
      </c>
      <c r="F518" s="34" t="s">
        <v>77</v>
      </c>
      <c r="G518" s="93">
        <v>3110</v>
      </c>
      <c r="H518" s="75">
        <v>10000</v>
      </c>
      <c r="I518" s="63"/>
      <c r="J518" s="63">
        <v>10000</v>
      </c>
      <c r="K518" s="53">
        <v>42676</v>
      </c>
      <c r="L518" s="454">
        <v>10000</v>
      </c>
      <c r="M518" s="111">
        <v>42683</v>
      </c>
      <c r="N518" s="111"/>
      <c r="O518" s="111"/>
      <c r="P518" s="58"/>
      <c r="Q518" s="350"/>
      <c r="R518" s="347"/>
      <c r="S518" s="347"/>
      <c r="T518" s="347"/>
      <c r="U518" s="347"/>
      <c r="V518" s="347"/>
      <c r="W518" s="347"/>
      <c r="X518" s="347"/>
      <c r="Y518" s="347"/>
      <c r="Z518" s="347"/>
      <c r="AA518" s="347"/>
      <c r="AB518" s="347"/>
      <c r="AC518" s="347"/>
      <c r="AD518" s="347"/>
      <c r="AE518" s="347"/>
      <c r="AF518" s="347"/>
      <c r="AG518" s="347"/>
    </row>
    <row r="519" spans="1:33" s="30" customFormat="1" ht="70.5" customHeight="1">
      <c r="A519" s="162"/>
      <c r="B519" s="193" t="s">
        <v>54</v>
      </c>
      <c r="C519" s="165" t="s">
        <v>418</v>
      </c>
      <c r="D519" s="204" t="s">
        <v>212</v>
      </c>
      <c r="E519" s="24" t="s">
        <v>134</v>
      </c>
      <c r="F519" s="34" t="s">
        <v>164</v>
      </c>
      <c r="G519" s="93">
        <v>2730</v>
      </c>
      <c r="H519" s="75">
        <v>3000</v>
      </c>
      <c r="I519" s="63">
        <v>3000</v>
      </c>
      <c r="J519" s="63"/>
      <c r="K519" s="53">
        <v>42619</v>
      </c>
      <c r="L519" s="454">
        <v>3000</v>
      </c>
      <c r="M519" s="111">
        <v>42622</v>
      </c>
      <c r="N519" s="111"/>
      <c r="O519" s="111"/>
      <c r="P519" s="58"/>
      <c r="Q519" s="350"/>
      <c r="R519" s="347"/>
      <c r="S519" s="347"/>
      <c r="T519" s="347"/>
      <c r="U519" s="347"/>
      <c r="V519" s="347"/>
      <c r="W519" s="347"/>
      <c r="X519" s="347"/>
      <c r="Y519" s="347"/>
      <c r="Z519" s="347"/>
      <c r="AA519" s="347"/>
      <c r="AB519" s="347"/>
      <c r="AC519" s="347"/>
      <c r="AD519" s="347"/>
      <c r="AE519" s="347"/>
      <c r="AF519" s="347"/>
      <c r="AG519" s="347"/>
    </row>
    <row r="520" spans="1:33" s="30" customFormat="1" ht="78" customHeight="1">
      <c r="A520" s="162"/>
      <c r="B520" s="193" t="s">
        <v>54</v>
      </c>
      <c r="C520" s="165" t="s">
        <v>419</v>
      </c>
      <c r="D520" s="204" t="s">
        <v>212</v>
      </c>
      <c r="E520" s="24" t="s">
        <v>134</v>
      </c>
      <c r="F520" s="39" t="s">
        <v>219</v>
      </c>
      <c r="G520" s="207">
        <v>2210</v>
      </c>
      <c r="H520" s="75">
        <v>5000</v>
      </c>
      <c r="I520" s="63">
        <v>5000</v>
      </c>
      <c r="J520" s="63"/>
      <c r="K520" s="53">
        <v>42605</v>
      </c>
      <c r="L520" s="454">
        <v>5000</v>
      </c>
      <c r="M520" s="111">
        <v>42612</v>
      </c>
      <c r="N520" s="111"/>
      <c r="O520" s="111"/>
      <c r="P520" s="58"/>
      <c r="Q520" s="350"/>
      <c r="R520" s="347"/>
      <c r="S520" s="347"/>
      <c r="T520" s="347"/>
      <c r="U520" s="347"/>
      <c r="V520" s="347"/>
      <c r="W520" s="347"/>
      <c r="X520" s="347"/>
      <c r="Y520" s="347"/>
      <c r="Z520" s="347"/>
      <c r="AA520" s="347"/>
      <c r="AB520" s="347"/>
      <c r="AC520" s="347"/>
      <c r="AD520" s="347"/>
      <c r="AE520" s="347"/>
      <c r="AF520" s="347"/>
      <c r="AG520" s="347"/>
    </row>
    <row r="521" spans="1:33" s="30" customFormat="1" ht="106.5" customHeight="1">
      <c r="A521" s="162"/>
      <c r="B521" s="193" t="s">
        <v>54</v>
      </c>
      <c r="C521" s="165" t="s">
        <v>420</v>
      </c>
      <c r="D521" s="204" t="s">
        <v>212</v>
      </c>
      <c r="E521" s="24" t="s">
        <v>134</v>
      </c>
      <c r="F521" s="34" t="s">
        <v>433</v>
      </c>
      <c r="G521" s="93">
        <v>2610</v>
      </c>
      <c r="H521" s="75">
        <v>3000</v>
      </c>
      <c r="I521" s="63">
        <v>3000</v>
      </c>
      <c r="J521" s="63"/>
      <c r="K521" s="53">
        <v>42599</v>
      </c>
      <c r="L521" s="454">
        <v>3000</v>
      </c>
      <c r="M521" s="111">
        <v>42604</v>
      </c>
      <c r="N521" s="111"/>
      <c r="O521" s="111"/>
      <c r="P521" s="58"/>
      <c r="Q521" s="350"/>
      <c r="R521" s="347"/>
      <c r="S521" s="347"/>
      <c r="T521" s="347"/>
      <c r="U521" s="347"/>
      <c r="V521" s="347"/>
      <c r="W521" s="347"/>
      <c r="X521" s="347"/>
      <c r="Y521" s="347"/>
      <c r="Z521" s="347"/>
      <c r="AA521" s="347"/>
      <c r="AB521" s="347"/>
      <c r="AC521" s="347"/>
      <c r="AD521" s="347"/>
      <c r="AE521" s="347"/>
      <c r="AF521" s="347"/>
      <c r="AG521" s="347"/>
    </row>
    <row r="522" spans="1:33" s="30" customFormat="1" ht="97.5" customHeight="1">
      <c r="A522" s="162"/>
      <c r="B522" s="193" t="s">
        <v>54</v>
      </c>
      <c r="C522" s="165" t="s">
        <v>421</v>
      </c>
      <c r="D522" s="204" t="s">
        <v>212</v>
      </c>
      <c r="E522" s="24" t="s">
        <v>134</v>
      </c>
      <c r="F522" s="34" t="s">
        <v>237</v>
      </c>
      <c r="G522" s="93">
        <v>2210</v>
      </c>
      <c r="H522" s="75">
        <v>5000</v>
      </c>
      <c r="I522" s="63">
        <v>5000</v>
      </c>
      <c r="J522" s="63"/>
      <c r="K522" s="53">
        <v>42668</v>
      </c>
      <c r="L522" s="454">
        <v>5000</v>
      </c>
      <c r="M522" s="111">
        <v>42670</v>
      </c>
      <c r="N522" s="111"/>
      <c r="O522" s="111"/>
      <c r="P522" s="58"/>
      <c r="Q522" s="350"/>
      <c r="R522" s="347"/>
      <c r="S522" s="347"/>
      <c r="T522" s="347"/>
      <c r="U522" s="347"/>
      <c r="V522" s="347"/>
      <c r="W522" s="347"/>
      <c r="X522" s="347"/>
      <c r="Y522" s="347"/>
      <c r="Z522" s="347"/>
      <c r="AA522" s="347"/>
      <c r="AB522" s="347"/>
      <c r="AC522" s="347"/>
      <c r="AD522" s="347"/>
      <c r="AE522" s="347"/>
      <c r="AF522" s="347"/>
      <c r="AG522" s="347"/>
    </row>
    <row r="523" spans="1:33" s="30" customFormat="1" ht="81.75" customHeight="1">
      <c r="A523" s="277"/>
      <c r="B523" s="278" t="s">
        <v>54</v>
      </c>
      <c r="C523" s="279" t="s">
        <v>422</v>
      </c>
      <c r="D523" s="204" t="s">
        <v>212</v>
      </c>
      <c r="E523" s="24" t="s">
        <v>125</v>
      </c>
      <c r="F523" s="34" t="s">
        <v>66</v>
      </c>
      <c r="G523" s="93">
        <v>2610</v>
      </c>
      <c r="H523" s="75">
        <v>6200</v>
      </c>
      <c r="I523" s="63">
        <v>6200</v>
      </c>
      <c r="J523" s="63"/>
      <c r="K523" s="53">
        <v>42697</v>
      </c>
      <c r="L523" s="454">
        <v>6200</v>
      </c>
      <c r="M523" s="111">
        <v>42704</v>
      </c>
      <c r="N523" s="111"/>
      <c r="O523" s="111"/>
      <c r="P523" s="58"/>
      <c r="Q523" s="350"/>
      <c r="R523" s="347"/>
      <c r="S523" s="347"/>
      <c r="T523" s="347"/>
      <c r="U523" s="347"/>
      <c r="V523" s="347"/>
      <c r="W523" s="347"/>
      <c r="X523" s="347"/>
      <c r="Y523" s="347"/>
      <c r="Z523" s="347"/>
      <c r="AA523" s="347"/>
      <c r="AB523" s="347"/>
      <c r="AC523" s="347"/>
      <c r="AD523" s="347"/>
      <c r="AE523" s="347"/>
      <c r="AF523" s="347"/>
      <c r="AG523" s="347"/>
    </row>
    <row r="524" spans="1:33" s="30" customFormat="1" ht="109.5" customHeight="1">
      <c r="A524" s="277"/>
      <c r="B524" s="278" t="s">
        <v>54</v>
      </c>
      <c r="C524" s="279" t="s">
        <v>423</v>
      </c>
      <c r="D524" s="204" t="s">
        <v>212</v>
      </c>
      <c r="E524" s="24" t="s">
        <v>125</v>
      </c>
      <c r="F524" s="34" t="s">
        <v>66</v>
      </c>
      <c r="G524" s="93">
        <v>2610</v>
      </c>
      <c r="H524" s="75">
        <v>9000</v>
      </c>
      <c r="I524" s="63">
        <v>9000</v>
      </c>
      <c r="J524" s="63"/>
      <c r="K524" s="53">
        <v>42605</v>
      </c>
      <c r="L524" s="454">
        <v>9000</v>
      </c>
      <c r="M524" s="111">
        <v>42613</v>
      </c>
      <c r="N524" s="111"/>
      <c r="O524" s="111"/>
      <c r="P524" s="58"/>
      <c r="Q524" s="350"/>
      <c r="R524" s="347"/>
      <c r="S524" s="347"/>
      <c r="T524" s="347"/>
      <c r="U524" s="347"/>
      <c r="V524" s="347"/>
      <c r="W524" s="347"/>
      <c r="X524" s="347"/>
      <c r="Y524" s="347"/>
      <c r="Z524" s="347"/>
      <c r="AA524" s="347"/>
      <c r="AB524" s="347"/>
      <c r="AC524" s="347"/>
      <c r="AD524" s="347"/>
      <c r="AE524" s="347"/>
      <c r="AF524" s="347"/>
      <c r="AG524" s="347"/>
    </row>
    <row r="525" spans="1:33" s="30" customFormat="1" ht="101.25" customHeight="1">
      <c r="A525" s="277"/>
      <c r="B525" s="278" t="s">
        <v>54</v>
      </c>
      <c r="C525" s="279" t="s">
        <v>424</v>
      </c>
      <c r="D525" s="204" t="s">
        <v>212</v>
      </c>
      <c r="E525" s="24" t="s">
        <v>125</v>
      </c>
      <c r="F525" s="34" t="s">
        <v>66</v>
      </c>
      <c r="G525" s="93">
        <v>2610</v>
      </c>
      <c r="H525" s="75">
        <v>5000</v>
      </c>
      <c r="I525" s="63">
        <v>5000</v>
      </c>
      <c r="J525" s="63"/>
      <c r="K525" s="53">
        <v>42664</v>
      </c>
      <c r="L525" s="454">
        <v>5000</v>
      </c>
      <c r="M525" s="111">
        <v>42674</v>
      </c>
      <c r="N525" s="111"/>
      <c r="O525" s="111"/>
      <c r="P525" s="58"/>
      <c r="Q525" s="350"/>
      <c r="R525" s="347"/>
      <c r="S525" s="347"/>
      <c r="T525" s="347"/>
      <c r="U525" s="347"/>
      <c r="V525" s="347"/>
      <c r="W525" s="347"/>
      <c r="X525" s="347"/>
      <c r="Y525" s="347"/>
      <c r="Z525" s="347"/>
      <c r="AA525" s="347"/>
      <c r="AB525" s="347"/>
      <c r="AC525" s="347"/>
      <c r="AD525" s="347"/>
      <c r="AE525" s="347"/>
      <c r="AF525" s="347"/>
      <c r="AG525" s="347"/>
    </row>
    <row r="526" spans="1:33" s="30" customFormat="1" ht="79.5" customHeight="1">
      <c r="A526" s="277"/>
      <c r="B526" s="278" t="s">
        <v>54</v>
      </c>
      <c r="C526" s="279" t="s">
        <v>425</v>
      </c>
      <c r="D526" s="204" t="s">
        <v>212</v>
      </c>
      <c r="E526" s="24" t="s">
        <v>125</v>
      </c>
      <c r="F526" s="34" t="s">
        <v>66</v>
      </c>
      <c r="G526" s="93">
        <v>2610</v>
      </c>
      <c r="H526" s="75">
        <v>6000</v>
      </c>
      <c r="I526" s="63">
        <v>6000</v>
      </c>
      <c r="J526" s="63"/>
      <c r="K526" s="53">
        <v>42649</v>
      </c>
      <c r="L526" s="454">
        <v>6000</v>
      </c>
      <c r="M526" s="111">
        <v>42674</v>
      </c>
      <c r="N526" s="111"/>
      <c r="O526" s="111"/>
      <c r="P526" s="58"/>
      <c r="Q526" s="350"/>
      <c r="R526" s="347"/>
      <c r="S526" s="347"/>
      <c r="T526" s="347"/>
      <c r="U526" s="347"/>
      <c r="V526" s="347"/>
      <c r="W526" s="347"/>
      <c r="X526" s="347"/>
      <c r="Y526" s="347"/>
      <c r="Z526" s="347"/>
      <c r="AA526" s="347"/>
      <c r="AB526" s="347"/>
      <c r="AC526" s="347"/>
      <c r="AD526" s="347"/>
      <c r="AE526" s="347"/>
      <c r="AF526" s="347"/>
      <c r="AG526" s="347"/>
    </row>
    <row r="527" spans="1:33" s="30" customFormat="1" ht="92.25" customHeight="1">
      <c r="A527" s="277"/>
      <c r="B527" s="278" t="s">
        <v>54</v>
      </c>
      <c r="C527" s="279" t="s">
        <v>426</v>
      </c>
      <c r="D527" s="204" t="s">
        <v>212</v>
      </c>
      <c r="E527" s="24" t="s">
        <v>125</v>
      </c>
      <c r="F527" s="34" t="s">
        <v>66</v>
      </c>
      <c r="G527" s="93">
        <v>2610</v>
      </c>
      <c r="H527" s="75">
        <v>6000</v>
      </c>
      <c r="I527" s="63">
        <f>3631.23+2368.77</f>
        <v>6000</v>
      </c>
      <c r="J527" s="63"/>
      <c r="K527" s="81" t="s">
        <v>580</v>
      </c>
      <c r="L527" s="454">
        <v>6000</v>
      </c>
      <c r="M527" s="256" t="s">
        <v>610</v>
      </c>
      <c r="N527" s="256"/>
      <c r="O527" s="256"/>
      <c r="P527" s="58"/>
      <c r="Q527" s="350"/>
      <c r="R527" s="347"/>
      <c r="S527" s="347"/>
      <c r="T527" s="347"/>
      <c r="U527" s="347"/>
      <c r="V527" s="347"/>
      <c r="W527" s="347"/>
      <c r="X527" s="347"/>
      <c r="Y527" s="347"/>
      <c r="Z527" s="347"/>
      <c r="AA527" s="347"/>
      <c r="AB527" s="347"/>
      <c r="AC527" s="347"/>
      <c r="AD527" s="347"/>
      <c r="AE527" s="347"/>
      <c r="AF527" s="347"/>
      <c r="AG527" s="347"/>
    </row>
    <row r="528" spans="1:33" s="30" customFormat="1" ht="84" customHeight="1">
      <c r="A528" s="277"/>
      <c r="B528" s="278" t="s">
        <v>54</v>
      </c>
      <c r="C528" s="279" t="s">
        <v>427</v>
      </c>
      <c r="D528" s="204" t="s">
        <v>212</v>
      </c>
      <c r="E528" s="24" t="s">
        <v>125</v>
      </c>
      <c r="F528" s="34" t="s">
        <v>66</v>
      </c>
      <c r="G528" s="93">
        <v>2610</v>
      </c>
      <c r="H528" s="75">
        <v>6000</v>
      </c>
      <c r="I528" s="63">
        <v>6000</v>
      </c>
      <c r="J528" s="63"/>
      <c r="K528" s="53">
        <v>42697</v>
      </c>
      <c r="L528" s="454">
        <v>6000</v>
      </c>
      <c r="M528" s="111">
        <v>42704</v>
      </c>
      <c r="N528" s="111"/>
      <c r="O528" s="111"/>
      <c r="P528" s="58"/>
      <c r="Q528" s="350"/>
      <c r="R528" s="347"/>
      <c r="S528" s="347"/>
      <c r="T528" s="347"/>
      <c r="U528" s="347"/>
      <c r="V528" s="347"/>
      <c r="W528" s="347"/>
      <c r="X528" s="347"/>
      <c r="Y528" s="347"/>
      <c r="Z528" s="347"/>
      <c r="AA528" s="347"/>
      <c r="AB528" s="347"/>
      <c r="AC528" s="347"/>
      <c r="AD528" s="347"/>
      <c r="AE528" s="347"/>
      <c r="AF528" s="347"/>
      <c r="AG528" s="347"/>
    </row>
    <row r="529" spans="1:33" s="30" customFormat="1" ht="107.25" customHeight="1">
      <c r="A529" s="162"/>
      <c r="B529" s="193" t="s">
        <v>54</v>
      </c>
      <c r="C529" s="165" t="s">
        <v>428</v>
      </c>
      <c r="D529" s="204" t="s">
        <v>212</v>
      </c>
      <c r="E529" s="24" t="s">
        <v>134</v>
      </c>
      <c r="F529" s="34" t="s">
        <v>135</v>
      </c>
      <c r="G529" s="92">
        <v>2210</v>
      </c>
      <c r="H529" s="75">
        <v>5000</v>
      </c>
      <c r="I529" s="63">
        <f>1814.3+3185.7</f>
        <v>5000</v>
      </c>
      <c r="J529" s="63"/>
      <c r="K529" s="81" t="s">
        <v>20</v>
      </c>
      <c r="L529" s="454">
        <v>5000</v>
      </c>
      <c r="M529" s="256" t="s">
        <v>24</v>
      </c>
      <c r="N529" s="256"/>
      <c r="O529" s="256"/>
      <c r="P529" s="58"/>
      <c r="Q529" s="350"/>
      <c r="R529" s="347"/>
      <c r="S529" s="347"/>
      <c r="T529" s="347"/>
      <c r="U529" s="347"/>
      <c r="V529" s="347"/>
      <c r="W529" s="347"/>
      <c r="X529" s="347"/>
      <c r="Y529" s="347"/>
      <c r="Z529" s="347"/>
      <c r="AA529" s="347"/>
      <c r="AB529" s="347"/>
      <c r="AC529" s="347"/>
      <c r="AD529" s="347"/>
      <c r="AE529" s="347"/>
      <c r="AF529" s="347"/>
      <c r="AG529" s="347"/>
    </row>
    <row r="530" spans="1:33" s="30" customFormat="1" ht="99.75" customHeight="1">
      <c r="A530" s="277"/>
      <c r="B530" s="278" t="s">
        <v>54</v>
      </c>
      <c r="C530" s="279" t="s">
        <v>434</v>
      </c>
      <c r="D530" s="204" t="s">
        <v>212</v>
      </c>
      <c r="E530" s="24" t="s">
        <v>125</v>
      </c>
      <c r="F530" s="34" t="s">
        <v>66</v>
      </c>
      <c r="G530" s="93">
        <v>2610</v>
      </c>
      <c r="H530" s="75">
        <v>3000</v>
      </c>
      <c r="I530" s="63">
        <v>3000</v>
      </c>
      <c r="J530" s="63"/>
      <c r="K530" s="53">
        <v>42719</v>
      </c>
      <c r="L530" s="454">
        <v>3000</v>
      </c>
      <c r="M530" s="111">
        <v>42730</v>
      </c>
      <c r="N530" s="111"/>
      <c r="O530" s="111"/>
      <c r="P530" s="58"/>
      <c r="Q530" s="350"/>
      <c r="R530" s="347"/>
      <c r="S530" s="347"/>
      <c r="T530" s="347"/>
      <c r="U530" s="347"/>
      <c r="V530" s="347"/>
      <c r="W530" s="347"/>
      <c r="X530" s="347"/>
      <c r="Y530" s="347"/>
      <c r="Z530" s="347"/>
      <c r="AA530" s="347"/>
      <c r="AB530" s="347"/>
      <c r="AC530" s="347"/>
      <c r="AD530" s="347"/>
      <c r="AE530" s="347"/>
      <c r="AF530" s="347"/>
      <c r="AG530" s="347"/>
    </row>
    <row r="531" spans="1:33" s="30" customFormat="1" ht="107.25" customHeight="1">
      <c r="A531" s="277"/>
      <c r="B531" s="278" t="s">
        <v>54</v>
      </c>
      <c r="C531" s="279" t="s">
        <v>435</v>
      </c>
      <c r="D531" s="204" t="s">
        <v>212</v>
      </c>
      <c r="E531" s="24" t="s">
        <v>125</v>
      </c>
      <c r="F531" s="34" t="s">
        <v>66</v>
      </c>
      <c r="G531" s="93">
        <v>2610</v>
      </c>
      <c r="H531" s="75">
        <v>8000</v>
      </c>
      <c r="I531" s="63">
        <f>7440+4.64+555.36</f>
        <v>8000</v>
      </c>
      <c r="J531" s="63"/>
      <c r="K531" s="81" t="s">
        <v>604</v>
      </c>
      <c r="L531" s="454">
        <v>8000</v>
      </c>
      <c r="M531" s="256" t="s">
        <v>618</v>
      </c>
      <c r="N531" s="111"/>
      <c r="O531" s="111"/>
      <c r="P531" s="58"/>
      <c r="Q531" s="350"/>
      <c r="R531" s="347"/>
      <c r="S531" s="347"/>
      <c r="T531" s="347"/>
      <c r="U531" s="347"/>
      <c r="V531" s="347"/>
      <c r="W531" s="347"/>
      <c r="X531" s="347"/>
      <c r="Y531" s="347"/>
      <c r="Z531" s="347"/>
      <c r="AA531" s="347"/>
      <c r="AB531" s="347"/>
      <c r="AC531" s="347"/>
      <c r="AD531" s="347"/>
      <c r="AE531" s="347"/>
      <c r="AF531" s="347"/>
      <c r="AG531" s="347"/>
    </row>
    <row r="532" spans="1:33" s="30" customFormat="1" ht="92.25" customHeight="1">
      <c r="A532" s="162"/>
      <c r="B532" s="193" t="s">
        <v>54</v>
      </c>
      <c r="C532" s="165" t="s">
        <v>406</v>
      </c>
      <c r="D532" s="204" t="s">
        <v>212</v>
      </c>
      <c r="E532" s="24" t="s">
        <v>134</v>
      </c>
      <c r="F532" s="34" t="s">
        <v>164</v>
      </c>
      <c r="G532" s="93">
        <v>2730</v>
      </c>
      <c r="H532" s="75">
        <v>3000</v>
      </c>
      <c r="I532" s="63">
        <v>3000</v>
      </c>
      <c r="J532" s="63"/>
      <c r="K532" s="53">
        <v>42619</v>
      </c>
      <c r="L532" s="454">
        <v>3000</v>
      </c>
      <c r="M532" s="111">
        <v>42622</v>
      </c>
      <c r="N532" s="111"/>
      <c r="O532" s="111"/>
      <c r="P532" s="58"/>
      <c r="Q532" s="350"/>
      <c r="R532" s="347"/>
      <c r="S532" s="347"/>
      <c r="T532" s="347"/>
      <c r="U532" s="347"/>
      <c r="V532" s="347"/>
      <c r="W532" s="347"/>
      <c r="X532" s="347"/>
      <c r="Y532" s="347"/>
      <c r="Z532" s="347"/>
      <c r="AA532" s="347"/>
      <c r="AB532" s="347"/>
      <c r="AC532" s="347"/>
      <c r="AD532" s="347"/>
      <c r="AE532" s="347"/>
      <c r="AF532" s="347"/>
      <c r="AG532" s="347"/>
    </row>
    <row r="533" spans="1:33" s="16" customFormat="1" ht="50.25" customHeight="1">
      <c r="A533" s="160">
        <v>48</v>
      </c>
      <c r="B533" s="168" t="s">
        <v>54</v>
      </c>
      <c r="C533" s="176"/>
      <c r="D533" s="205" t="s">
        <v>212</v>
      </c>
      <c r="E533" s="17"/>
      <c r="F533" s="32"/>
      <c r="G533" s="95"/>
      <c r="H533" s="62">
        <f aca="true" t="shared" si="38" ref="H533:O533">SUM(H511:H532)</f>
        <v>199935</v>
      </c>
      <c r="I533" s="62">
        <f t="shared" si="38"/>
        <v>148334.71</v>
      </c>
      <c r="J533" s="62">
        <f t="shared" si="38"/>
        <v>51600</v>
      </c>
      <c r="K533" s="51"/>
      <c r="L533" s="61">
        <f t="shared" si="38"/>
        <v>199934.71</v>
      </c>
      <c r="M533" s="62"/>
      <c r="N533" s="62">
        <f t="shared" si="38"/>
        <v>0</v>
      </c>
      <c r="O533" s="62">
        <f t="shared" si="38"/>
        <v>0</v>
      </c>
      <c r="P533" s="58"/>
      <c r="Q533" s="344"/>
      <c r="R533" s="345"/>
      <c r="S533" s="345"/>
      <c r="T533" s="345"/>
      <c r="U533" s="345"/>
      <c r="V533" s="345"/>
      <c r="W533" s="345"/>
      <c r="X533" s="345"/>
      <c r="Y533" s="345"/>
      <c r="Z533" s="345"/>
      <c r="AA533" s="345"/>
      <c r="AB533" s="345"/>
      <c r="AC533" s="345"/>
      <c r="AD533" s="345"/>
      <c r="AE533" s="345"/>
      <c r="AF533" s="345"/>
      <c r="AG533" s="345"/>
    </row>
    <row r="534" spans="1:33" s="289" customFormat="1" ht="84" customHeight="1">
      <c r="A534" s="277"/>
      <c r="B534" s="278" t="s">
        <v>55</v>
      </c>
      <c r="C534" s="279" t="s">
        <v>717</v>
      </c>
      <c r="D534" s="280" t="s">
        <v>211</v>
      </c>
      <c r="E534" s="282" t="s">
        <v>76</v>
      </c>
      <c r="F534" s="283" t="s">
        <v>77</v>
      </c>
      <c r="G534" s="296">
        <v>2240</v>
      </c>
      <c r="H534" s="281">
        <v>35860</v>
      </c>
      <c r="I534" s="281">
        <v>35000</v>
      </c>
      <c r="J534" s="281"/>
      <c r="K534" s="297">
        <v>42719</v>
      </c>
      <c r="L534" s="456">
        <v>35000</v>
      </c>
      <c r="M534" s="299">
        <v>42725</v>
      </c>
      <c r="N534" s="299"/>
      <c r="O534" s="299"/>
      <c r="P534" s="288"/>
      <c r="Q534" s="358"/>
      <c r="R534" s="349"/>
      <c r="S534" s="349"/>
      <c r="T534" s="349"/>
      <c r="U534" s="349"/>
      <c r="V534" s="349"/>
      <c r="W534" s="349"/>
      <c r="X534" s="349"/>
      <c r="Y534" s="349"/>
      <c r="Z534" s="349"/>
      <c r="AA534" s="349"/>
      <c r="AB534" s="349"/>
      <c r="AC534" s="349"/>
      <c r="AD534" s="349"/>
      <c r="AE534" s="349"/>
      <c r="AF534" s="349"/>
      <c r="AG534" s="349"/>
    </row>
    <row r="535" spans="1:33" s="289" customFormat="1" ht="73.5" customHeight="1">
      <c r="A535" s="277"/>
      <c r="B535" s="278" t="s">
        <v>55</v>
      </c>
      <c r="C535" s="279" t="s">
        <v>320</v>
      </c>
      <c r="D535" s="280" t="s">
        <v>211</v>
      </c>
      <c r="E535" s="282" t="s">
        <v>76</v>
      </c>
      <c r="F535" s="283" t="s">
        <v>77</v>
      </c>
      <c r="G535" s="296">
        <v>2210</v>
      </c>
      <c r="H535" s="281">
        <v>16140</v>
      </c>
      <c r="I535" s="281">
        <v>16140</v>
      </c>
      <c r="J535" s="281"/>
      <c r="K535" s="297">
        <v>42611</v>
      </c>
      <c r="L535" s="456">
        <v>16140</v>
      </c>
      <c r="M535" s="299">
        <v>42613</v>
      </c>
      <c r="N535" s="368"/>
      <c r="O535" s="368"/>
      <c r="P535" s="288"/>
      <c r="Q535" s="358"/>
      <c r="R535" s="349"/>
      <c r="S535" s="349"/>
      <c r="T535" s="349"/>
      <c r="U535" s="349"/>
      <c r="V535" s="349"/>
      <c r="W535" s="349"/>
      <c r="X535" s="349"/>
      <c r="Y535" s="349"/>
      <c r="Z535" s="349"/>
      <c r="AA535" s="349"/>
      <c r="AB535" s="349"/>
      <c r="AC535" s="349"/>
      <c r="AD535" s="349"/>
      <c r="AE535" s="349"/>
      <c r="AF535" s="349"/>
      <c r="AG535" s="349"/>
    </row>
    <row r="536" spans="1:33" s="289" customFormat="1" ht="87.75" customHeight="1">
      <c r="A536" s="277"/>
      <c r="B536" s="278" t="s">
        <v>55</v>
      </c>
      <c r="C536" s="279" t="s">
        <v>321</v>
      </c>
      <c r="D536" s="280" t="s">
        <v>211</v>
      </c>
      <c r="E536" s="328" t="s">
        <v>300</v>
      </c>
      <c r="F536" s="283" t="s">
        <v>237</v>
      </c>
      <c r="G536" s="296">
        <v>3110</v>
      </c>
      <c r="H536" s="281">
        <v>6000</v>
      </c>
      <c r="I536" s="281"/>
      <c r="J536" s="281">
        <v>6000</v>
      </c>
      <c r="K536" s="297">
        <v>42716</v>
      </c>
      <c r="L536" s="456">
        <v>6000</v>
      </c>
      <c r="M536" s="299">
        <v>42720</v>
      </c>
      <c r="N536" s="368"/>
      <c r="O536" s="368"/>
      <c r="P536" s="288"/>
      <c r="Q536" s="358"/>
      <c r="R536" s="349"/>
      <c r="S536" s="349"/>
      <c r="T536" s="349"/>
      <c r="U536" s="349"/>
      <c r="V536" s="349"/>
      <c r="W536" s="349"/>
      <c r="X536" s="349"/>
      <c r="Y536" s="349"/>
      <c r="Z536" s="349"/>
      <c r="AA536" s="349"/>
      <c r="AB536" s="349"/>
      <c r="AC536" s="349"/>
      <c r="AD536" s="349"/>
      <c r="AE536" s="349"/>
      <c r="AF536" s="349"/>
      <c r="AG536" s="349"/>
    </row>
    <row r="537" spans="1:33" s="289" customFormat="1" ht="60" customHeight="1">
      <c r="A537" s="277"/>
      <c r="B537" s="278" t="s">
        <v>55</v>
      </c>
      <c r="C537" s="279" t="s">
        <v>718</v>
      </c>
      <c r="D537" s="280" t="s">
        <v>211</v>
      </c>
      <c r="E537" s="282" t="s">
        <v>134</v>
      </c>
      <c r="F537" s="283" t="s">
        <v>237</v>
      </c>
      <c r="G537" s="296">
        <v>2210</v>
      </c>
      <c r="H537" s="281">
        <v>4000</v>
      </c>
      <c r="I537" s="281">
        <v>4000</v>
      </c>
      <c r="J537" s="281"/>
      <c r="K537" s="297">
        <v>42682</v>
      </c>
      <c r="L537" s="456">
        <v>4000</v>
      </c>
      <c r="M537" s="299" t="s">
        <v>582</v>
      </c>
      <c r="N537" s="368"/>
      <c r="O537" s="368"/>
      <c r="P537" s="288"/>
      <c r="Q537" s="358"/>
      <c r="R537" s="349"/>
      <c r="S537" s="349"/>
      <c r="T537" s="349"/>
      <c r="U537" s="349"/>
      <c r="V537" s="349"/>
      <c r="W537" s="349"/>
      <c r="X537" s="349"/>
      <c r="Y537" s="349"/>
      <c r="Z537" s="349"/>
      <c r="AA537" s="349"/>
      <c r="AB537" s="349"/>
      <c r="AC537" s="349"/>
      <c r="AD537" s="349"/>
      <c r="AE537" s="349"/>
      <c r="AF537" s="349"/>
      <c r="AG537" s="349"/>
    </row>
    <row r="538" spans="1:33" s="289" customFormat="1" ht="112.5">
      <c r="A538" s="277"/>
      <c r="B538" s="278" t="s">
        <v>55</v>
      </c>
      <c r="C538" s="279" t="s">
        <v>719</v>
      </c>
      <c r="D538" s="280" t="s">
        <v>211</v>
      </c>
      <c r="E538" s="328" t="s">
        <v>300</v>
      </c>
      <c r="F538" s="283" t="s">
        <v>66</v>
      </c>
      <c r="G538" s="296">
        <v>2240</v>
      </c>
      <c r="H538" s="281">
        <v>120000</v>
      </c>
      <c r="I538" s="281">
        <v>120000</v>
      </c>
      <c r="J538" s="281"/>
      <c r="K538" s="297">
        <v>42601</v>
      </c>
      <c r="L538" s="456">
        <v>120000</v>
      </c>
      <c r="M538" s="299">
        <v>42612</v>
      </c>
      <c r="N538" s="368"/>
      <c r="O538" s="368"/>
      <c r="P538" s="288"/>
      <c r="Q538" s="358"/>
      <c r="R538" s="349"/>
      <c r="S538" s="349"/>
      <c r="T538" s="349"/>
      <c r="U538" s="349"/>
      <c r="V538" s="349"/>
      <c r="W538" s="349"/>
      <c r="X538" s="349"/>
      <c r="Y538" s="349"/>
      <c r="Z538" s="349"/>
      <c r="AA538" s="349"/>
      <c r="AB538" s="349"/>
      <c r="AC538" s="349"/>
      <c r="AD538" s="349"/>
      <c r="AE538" s="349"/>
      <c r="AF538" s="349"/>
      <c r="AG538" s="349"/>
    </row>
    <row r="539" spans="1:33" s="289" customFormat="1" ht="112.5">
      <c r="A539" s="277"/>
      <c r="B539" s="278" t="s">
        <v>55</v>
      </c>
      <c r="C539" s="279" t="s">
        <v>322</v>
      </c>
      <c r="D539" s="280" t="s">
        <v>211</v>
      </c>
      <c r="E539" s="282" t="s">
        <v>125</v>
      </c>
      <c r="F539" s="283" t="s">
        <v>303</v>
      </c>
      <c r="G539" s="296">
        <v>2240</v>
      </c>
      <c r="H539" s="281">
        <v>18000</v>
      </c>
      <c r="I539" s="281">
        <v>17711</v>
      </c>
      <c r="J539" s="281"/>
      <c r="K539" s="297">
        <v>42727</v>
      </c>
      <c r="L539" s="456">
        <v>17711</v>
      </c>
      <c r="M539" s="299">
        <v>42733</v>
      </c>
      <c r="N539" s="368"/>
      <c r="O539" s="368"/>
      <c r="P539" s="288"/>
      <c r="Q539" s="358"/>
      <c r="R539" s="349"/>
      <c r="S539" s="349"/>
      <c r="T539" s="349"/>
      <c r="U539" s="349"/>
      <c r="V539" s="349"/>
      <c r="W539" s="349"/>
      <c r="X539" s="349"/>
      <c r="Y539" s="349"/>
      <c r="Z539" s="349"/>
      <c r="AA539" s="349"/>
      <c r="AB539" s="349"/>
      <c r="AC539" s="349"/>
      <c r="AD539" s="349"/>
      <c r="AE539" s="349"/>
      <c r="AF539" s="349"/>
      <c r="AG539" s="349"/>
    </row>
    <row r="540" spans="1:33" s="16" customFormat="1" ht="48" customHeight="1">
      <c r="A540" s="160">
        <v>49</v>
      </c>
      <c r="B540" s="167" t="s">
        <v>55</v>
      </c>
      <c r="C540" s="166"/>
      <c r="D540" s="10" t="s">
        <v>211</v>
      </c>
      <c r="E540" s="18"/>
      <c r="F540" s="33"/>
      <c r="G540" s="94"/>
      <c r="H540" s="62">
        <f aca="true" t="shared" si="39" ref="H540:O540">SUM(H534:H539)</f>
        <v>200000</v>
      </c>
      <c r="I540" s="62">
        <f t="shared" si="39"/>
        <v>192851</v>
      </c>
      <c r="J540" s="62">
        <f t="shared" si="39"/>
        <v>6000</v>
      </c>
      <c r="K540" s="51"/>
      <c r="L540" s="61">
        <f t="shared" si="39"/>
        <v>198851</v>
      </c>
      <c r="M540" s="62"/>
      <c r="N540" s="62">
        <f t="shared" si="39"/>
        <v>0</v>
      </c>
      <c r="O540" s="62">
        <f t="shared" si="39"/>
        <v>0</v>
      </c>
      <c r="P540" s="58"/>
      <c r="Q540" s="344"/>
      <c r="R540" s="345"/>
      <c r="S540" s="345"/>
      <c r="T540" s="345"/>
      <c r="U540" s="345"/>
      <c r="V540" s="345"/>
      <c r="W540" s="345"/>
      <c r="X540" s="345"/>
      <c r="Y540" s="345"/>
      <c r="Z540" s="345"/>
      <c r="AA540" s="345"/>
      <c r="AB540" s="345"/>
      <c r="AC540" s="345"/>
      <c r="AD540" s="345"/>
      <c r="AE540" s="345"/>
      <c r="AF540" s="345"/>
      <c r="AG540" s="345"/>
    </row>
    <row r="541" spans="1:21" ht="121.5" customHeight="1">
      <c r="A541" s="169"/>
      <c r="B541" s="193" t="s">
        <v>56</v>
      </c>
      <c r="C541" s="165" t="s">
        <v>74</v>
      </c>
      <c r="D541" s="178" t="s">
        <v>214</v>
      </c>
      <c r="E541" s="24" t="s">
        <v>134</v>
      </c>
      <c r="F541" s="34" t="s">
        <v>237</v>
      </c>
      <c r="G541" s="93">
        <v>2210</v>
      </c>
      <c r="H541" s="75">
        <v>10000</v>
      </c>
      <c r="I541" s="63">
        <v>10000</v>
      </c>
      <c r="J541" s="63"/>
      <c r="K541" s="53">
        <v>42608</v>
      </c>
      <c r="L541" s="454">
        <v>10000</v>
      </c>
      <c r="M541" s="112">
        <v>42613</v>
      </c>
      <c r="N541" s="112"/>
      <c r="O541" s="112"/>
      <c r="P541" s="58"/>
      <c r="Q541" s="236"/>
      <c r="R541" s="239"/>
      <c r="S541" s="239"/>
      <c r="T541" s="239"/>
      <c r="U541" s="239"/>
    </row>
    <row r="542" spans="1:21" ht="154.5" customHeight="1">
      <c r="A542" s="169"/>
      <c r="B542" s="193" t="s">
        <v>56</v>
      </c>
      <c r="C542" s="165" t="s">
        <v>280</v>
      </c>
      <c r="D542" s="178" t="s">
        <v>214</v>
      </c>
      <c r="E542" s="24" t="s">
        <v>76</v>
      </c>
      <c r="F542" s="34" t="s">
        <v>77</v>
      </c>
      <c r="G542" s="93">
        <v>2210</v>
      </c>
      <c r="H542" s="75">
        <v>81000</v>
      </c>
      <c r="I542" s="63">
        <f>57000+3334+7985+650+5000</f>
        <v>73969</v>
      </c>
      <c r="J542" s="63"/>
      <c r="K542" s="81" t="s">
        <v>341</v>
      </c>
      <c r="L542" s="454">
        <v>73969</v>
      </c>
      <c r="M542" s="110" t="s">
        <v>609</v>
      </c>
      <c r="N542" s="112"/>
      <c r="O542" s="112"/>
      <c r="P542" s="58"/>
      <c r="Q542" s="236"/>
      <c r="R542" s="239"/>
      <c r="S542" s="239"/>
      <c r="T542" s="239"/>
      <c r="U542" s="239"/>
    </row>
    <row r="543" spans="1:21" ht="149.25" customHeight="1">
      <c r="A543" s="169"/>
      <c r="B543" s="193" t="s">
        <v>56</v>
      </c>
      <c r="C543" s="165" t="s">
        <v>280</v>
      </c>
      <c r="D543" s="178" t="s">
        <v>214</v>
      </c>
      <c r="E543" s="24" t="s">
        <v>76</v>
      </c>
      <c r="F543" s="34" t="s">
        <v>77</v>
      </c>
      <c r="G543" s="93">
        <v>3110</v>
      </c>
      <c r="H543" s="75">
        <v>29000</v>
      </c>
      <c r="I543" s="63"/>
      <c r="J543" s="63">
        <f>6950+20512.8</f>
        <v>27462.8</v>
      </c>
      <c r="K543" s="262" t="s">
        <v>509</v>
      </c>
      <c r="L543" s="454">
        <v>27462.8</v>
      </c>
      <c r="M543" s="266" t="s">
        <v>528</v>
      </c>
      <c r="N543" s="266"/>
      <c r="O543" s="266"/>
      <c r="P543" s="58"/>
      <c r="Q543" s="236"/>
      <c r="R543" s="239"/>
      <c r="S543" s="239"/>
      <c r="T543" s="239"/>
      <c r="U543" s="239"/>
    </row>
    <row r="544" spans="1:21" ht="81" customHeight="1">
      <c r="A544" s="169"/>
      <c r="B544" s="193" t="s">
        <v>56</v>
      </c>
      <c r="C544" s="165" t="s">
        <v>281</v>
      </c>
      <c r="D544" s="178" t="s">
        <v>214</v>
      </c>
      <c r="E544" s="24" t="s">
        <v>76</v>
      </c>
      <c r="F544" s="34" t="s">
        <v>79</v>
      </c>
      <c r="G544" s="93">
        <v>2240</v>
      </c>
      <c r="H544" s="75">
        <v>40000</v>
      </c>
      <c r="I544" s="63">
        <f>12000+28000</f>
        <v>40000</v>
      </c>
      <c r="J544" s="63"/>
      <c r="K544" s="53">
        <v>42626</v>
      </c>
      <c r="L544" s="454">
        <v>40000</v>
      </c>
      <c r="M544" s="112">
        <v>42628</v>
      </c>
      <c r="N544" s="112"/>
      <c r="O544" s="112"/>
      <c r="P544" s="58"/>
      <c r="Q544" s="236"/>
      <c r="R544" s="239"/>
      <c r="S544" s="239"/>
      <c r="T544" s="239"/>
      <c r="U544" s="239"/>
    </row>
    <row r="545" spans="1:21" ht="106.5" customHeight="1">
      <c r="A545" s="169"/>
      <c r="B545" s="193" t="s">
        <v>56</v>
      </c>
      <c r="C545" s="165" t="s">
        <v>152</v>
      </c>
      <c r="D545" s="178" t="s">
        <v>214</v>
      </c>
      <c r="E545" s="24" t="s">
        <v>134</v>
      </c>
      <c r="F545" s="39" t="s">
        <v>219</v>
      </c>
      <c r="G545" s="207">
        <v>2210</v>
      </c>
      <c r="H545" s="75">
        <v>40000</v>
      </c>
      <c r="I545" s="63">
        <v>40000</v>
      </c>
      <c r="J545" s="63"/>
      <c r="K545" s="53">
        <v>42676</v>
      </c>
      <c r="L545" s="454">
        <v>40000</v>
      </c>
      <c r="M545" s="112">
        <v>42682</v>
      </c>
      <c r="N545" s="112"/>
      <c r="O545" s="112"/>
      <c r="P545" s="58"/>
      <c r="Q545" s="236"/>
      <c r="R545" s="239"/>
      <c r="S545" s="239"/>
      <c r="T545" s="239"/>
      <c r="U545" s="239"/>
    </row>
    <row r="546" spans="1:33" s="16" customFormat="1" ht="41.25" customHeight="1">
      <c r="A546" s="160">
        <v>50</v>
      </c>
      <c r="B546" s="168" t="s">
        <v>56</v>
      </c>
      <c r="C546" s="171"/>
      <c r="D546" s="172" t="s">
        <v>214</v>
      </c>
      <c r="E546" s="17"/>
      <c r="F546" s="32"/>
      <c r="G546" s="95"/>
      <c r="H546" s="61">
        <f aca="true" t="shared" si="40" ref="H546:O546">SUM(H541:H545)</f>
        <v>200000</v>
      </c>
      <c r="I546" s="61">
        <f t="shared" si="40"/>
        <v>163969</v>
      </c>
      <c r="J546" s="61">
        <f t="shared" si="40"/>
        <v>27462.8</v>
      </c>
      <c r="K546" s="184"/>
      <c r="L546" s="61">
        <f t="shared" si="40"/>
        <v>191431.8</v>
      </c>
      <c r="M546" s="61"/>
      <c r="N546" s="61">
        <f t="shared" si="40"/>
        <v>0</v>
      </c>
      <c r="O546" s="61">
        <f t="shared" si="40"/>
        <v>0</v>
      </c>
      <c r="P546" s="58"/>
      <c r="Q546" s="359"/>
      <c r="R546" s="345"/>
      <c r="S546" s="345"/>
      <c r="T546" s="345"/>
      <c r="U546" s="345"/>
      <c r="V546" s="345"/>
      <c r="W546" s="345"/>
      <c r="X546" s="345"/>
      <c r="Y546" s="345"/>
      <c r="Z546" s="345"/>
      <c r="AA546" s="345"/>
      <c r="AB546" s="345"/>
      <c r="AC546" s="345"/>
      <c r="AD546" s="345"/>
      <c r="AE546" s="345"/>
      <c r="AF546" s="345"/>
      <c r="AG546" s="345"/>
    </row>
    <row r="547" spans="1:33" s="289" customFormat="1" ht="112.5">
      <c r="A547" s="277"/>
      <c r="B547" s="278" t="s">
        <v>57</v>
      </c>
      <c r="C547" s="279" t="s">
        <v>568</v>
      </c>
      <c r="D547" s="310"/>
      <c r="E547" s="282" t="s">
        <v>125</v>
      </c>
      <c r="F547" s="283" t="s">
        <v>66</v>
      </c>
      <c r="G547" s="330">
        <v>2240</v>
      </c>
      <c r="H547" s="309">
        <v>103000</v>
      </c>
      <c r="I547" s="300">
        <v>73730.04</v>
      </c>
      <c r="J547" s="281"/>
      <c r="K547" s="331" t="s">
        <v>620</v>
      </c>
      <c r="L547" s="454">
        <v>73730.04</v>
      </c>
      <c r="M547" s="299">
        <v>42733</v>
      </c>
      <c r="N547" s="287"/>
      <c r="O547" s="287"/>
      <c r="P547" s="288"/>
      <c r="Q547" s="348"/>
      <c r="R547" s="349"/>
      <c r="S547" s="349"/>
      <c r="T547" s="349"/>
      <c r="U547" s="349"/>
      <c r="V547" s="349"/>
      <c r="W547" s="349"/>
      <c r="X547" s="349"/>
      <c r="Y547" s="349"/>
      <c r="Z547" s="349"/>
      <c r="AA547" s="349"/>
      <c r="AB547" s="349"/>
      <c r="AC547" s="349"/>
      <c r="AD547" s="349"/>
      <c r="AE547" s="349"/>
      <c r="AF547" s="349"/>
      <c r="AG547" s="349"/>
    </row>
    <row r="548" spans="1:33" s="289" customFormat="1" ht="56.25">
      <c r="A548" s="277"/>
      <c r="B548" s="278" t="s">
        <v>57</v>
      </c>
      <c r="C548" s="279" t="s">
        <v>569</v>
      </c>
      <c r="D548" s="310"/>
      <c r="E548" s="282" t="s">
        <v>125</v>
      </c>
      <c r="F548" s="283" t="s">
        <v>66</v>
      </c>
      <c r="G548" s="330">
        <v>2240</v>
      </c>
      <c r="H548" s="309">
        <v>51000</v>
      </c>
      <c r="I548" s="281"/>
      <c r="J548" s="281"/>
      <c r="K548" s="297"/>
      <c r="L548" s="454"/>
      <c r="M548" s="287"/>
      <c r="N548" s="287"/>
      <c r="O548" s="287"/>
      <c r="P548" s="288"/>
      <c r="Q548" s="348"/>
      <c r="R548" s="349"/>
      <c r="S548" s="349"/>
      <c r="T548" s="349"/>
      <c r="U548" s="349"/>
      <c r="V548" s="349"/>
      <c r="W548" s="349"/>
      <c r="X548" s="349"/>
      <c r="Y548" s="349"/>
      <c r="Z548" s="349"/>
      <c r="AA548" s="349"/>
      <c r="AB548" s="349"/>
      <c r="AC548" s="349"/>
      <c r="AD548" s="349"/>
      <c r="AE548" s="349"/>
      <c r="AF548" s="349"/>
      <c r="AG548" s="349"/>
    </row>
    <row r="549" spans="1:21" ht="150">
      <c r="A549" s="169"/>
      <c r="B549" s="193" t="s">
        <v>57</v>
      </c>
      <c r="C549" s="279" t="s">
        <v>720</v>
      </c>
      <c r="D549" s="204" t="s">
        <v>212</v>
      </c>
      <c r="E549" s="24" t="s">
        <v>84</v>
      </c>
      <c r="F549" s="34" t="s">
        <v>85</v>
      </c>
      <c r="G549" s="93">
        <v>3110</v>
      </c>
      <c r="H549" s="75">
        <v>20000</v>
      </c>
      <c r="I549" s="63"/>
      <c r="J549" s="63">
        <v>20000</v>
      </c>
      <c r="K549" s="53">
        <v>42599</v>
      </c>
      <c r="L549" s="454">
        <v>20000</v>
      </c>
      <c r="M549" s="112">
        <v>42605</v>
      </c>
      <c r="N549" s="112"/>
      <c r="O549" s="112"/>
      <c r="P549" s="58"/>
      <c r="Q549" s="236"/>
      <c r="R549" s="239"/>
      <c r="S549" s="239"/>
      <c r="T549" s="239"/>
      <c r="U549" s="239"/>
    </row>
    <row r="550" spans="1:21" ht="150">
      <c r="A550" s="169"/>
      <c r="B550" s="193" t="s">
        <v>57</v>
      </c>
      <c r="C550" s="165" t="s">
        <v>445</v>
      </c>
      <c r="D550" s="204" t="s">
        <v>212</v>
      </c>
      <c r="E550" s="24" t="s">
        <v>134</v>
      </c>
      <c r="F550" s="39" t="s">
        <v>219</v>
      </c>
      <c r="G550" s="207">
        <v>3110</v>
      </c>
      <c r="H550" s="75">
        <v>20000</v>
      </c>
      <c r="I550" s="63"/>
      <c r="J550" s="63">
        <v>19500</v>
      </c>
      <c r="K550" s="53">
        <v>42682</v>
      </c>
      <c r="L550" s="454">
        <v>19500</v>
      </c>
      <c r="M550" s="112">
        <v>42692</v>
      </c>
      <c r="N550" s="112"/>
      <c r="O550" s="112"/>
      <c r="P550" s="58"/>
      <c r="Q550" s="236"/>
      <c r="R550" s="239"/>
      <c r="S550" s="239"/>
      <c r="T550" s="239"/>
      <c r="U550" s="239"/>
    </row>
    <row r="551" spans="1:21" ht="70.5" customHeight="1">
      <c r="A551" s="169"/>
      <c r="B551" s="193" t="s">
        <v>57</v>
      </c>
      <c r="C551" s="165" t="s">
        <v>406</v>
      </c>
      <c r="D551" s="204" t="s">
        <v>212</v>
      </c>
      <c r="E551" s="24" t="s">
        <v>134</v>
      </c>
      <c r="F551" s="34" t="s">
        <v>164</v>
      </c>
      <c r="G551" s="93">
        <v>2730</v>
      </c>
      <c r="H551" s="69">
        <v>6000</v>
      </c>
      <c r="I551" s="63"/>
      <c r="J551" s="63">
        <v>6000</v>
      </c>
      <c r="K551" s="53">
        <v>42706</v>
      </c>
      <c r="L551" s="454">
        <v>6000</v>
      </c>
      <c r="M551" s="112">
        <v>42713</v>
      </c>
      <c r="N551" s="108"/>
      <c r="O551" s="108"/>
      <c r="P551" s="58"/>
      <c r="Q551" s="236"/>
      <c r="R551" s="239"/>
      <c r="S551" s="239"/>
      <c r="T551" s="239"/>
      <c r="U551" s="239"/>
    </row>
    <row r="552" spans="1:33" s="16" customFormat="1" ht="39" customHeight="1">
      <c r="A552" s="160">
        <v>51</v>
      </c>
      <c r="B552" s="168" t="s">
        <v>57</v>
      </c>
      <c r="C552" s="171"/>
      <c r="D552" s="205" t="s">
        <v>212</v>
      </c>
      <c r="E552" s="17"/>
      <c r="F552" s="32"/>
      <c r="G552" s="95"/>
      <c r="H552" s="61">
        <f>SUM(H547:H551)</f>
        <v>200000</v>
      </c>
      <c r="I552" s="61">
        <f>SUM(I547:I551)</f>
        <v>73730.04</v>
      </c>
      <c r="J552" s="61">
        <f>SUM(J547:J551)</f>
        <v>45500</v>
      </c>
      <c r="K552" s="184"/>
      <c r="L552" s="61">
        <f>SUM(L547:L551)</f>
        <v>119230.04</v>
      </c>
      <c r="M552" s="61"/>
      <c r="N552" s="61">
        <f>SUM(N547:N551)</f>
        <v>0</v>
      </c>
      <c r="O552" s="61">
        <f>SUM(O547:O551)</f>
        <v>0</v>
      </c>
      <c r="P552" s="58"/>
      <c r="Q552" s="344"/>
      <c r="R552" s="345"/>
      <c r="S552" s="345"/>
      <c r="T552" s="345"/>
      <c r="U552" s="345"/>
      <c r="V552" s="345"/>
      <c r="W552" s="345"/>
      <c r="X552" s="345"/>
      <c r="Y552" s="345"/>
      <c r="Z552" s="345"/>
      <c r="AA552" s="345"/>
      <c r="AB552" s="345"/>
      <c r="AC552" s="345"/>
      <c r="AD552" s="345"/>
      <c r="AE552" s="345"/>
      <c r="AF552" s="345"/>
      <c r="AG552" s="345"/>
    </row>
    <row r="553" spans="1:33" s="30" customFormat="1" ht="55.5" customHeight="1">
      <c r="A553" s="162"/>
      <c r="B553" s="193" t="s">
        <v>58</v>
      </c>
      <c r="C553" s="165" t="s">
        <v>88</v>
      </c>
      <c r="D553" s="204" t="s">
        <v>212</v>
      </c>
      <c r="E553" s="24" t="s">
        <v>76</v>
      </c>
      <c r="F553" s="34" t="s">
        <v>77</v>
      </c>
      <c r="G553" s="93">
        <v>2240</v>
      </c>
      <c r="H553" s="69">
        <v>15900</v>
      </c>
      <c r="I553" s="63">
        <v>15900</v>
      </c>
      <c r="J553" s="63"/>
      <c r="K553" s="53">
        <v>42564</v>
      </c>
      <c r="L553" s="454">
        <v>15900</v>
      </c>
      <c r="M553" s="115">
        <v>42569</v>
      </c>
      <c r="N553" s="115"/>
      <c r="O553" s="115"/>
      <c r="P553" s="58"/>
      <c r="Q553" s="346"/>
      <c r="R553" s="347"/>
      <c r="S553" s="347"/>
      <c r="T553" s="347"/>
      <c r="U553" s="347"/>
      <c r="V553" s="347"/>
      <c r="W553" s="347"/>
      <c r="X553" s="347"/>
      <c r="Y553" s="347"/>
      <c r="Z553" s="347"/>
      <c r="AA553" s="347"/>
      <c r="AB553" s="347"/>
      <c r="AC553" s="347"/>
      <c r="AD553" s="347"/>
      <c r="AE553" s="347"/>
      <c r="AF553" s="347"/>
      <c r="AG553" s="347"/>
    </row>
    <row r="554" spans="1:33" s="30" customFormat="1" ht="54" customHeight="1">
      <c r="A554" s="162"/>
      <c r="B554" s="193" t="s">
        <v>58</v>
      </c>
      <c r="C554" s="165" t="s">
        <v>405</v>
      </c>
      <c r="D554" s="204" t="s">
        <v>212</v>
      </c>
      <c r="E554" s="24" t="s">
        <v>76</v>
      </c>
      <c r="F554" s="34" t="s">
        <v>77</v>
      </c>
      <c r="G554" s="93">
        <v>3110</v>
      </c>
      <c r="H554" s="69">
        <v>130000</v>
      </c>
      <c r="I554" s="63"/>
      <c r="J554" s="63">
        <f>109200+12723.6+8076.4</f>
        <v>130000</v>
      </c>
      <c r="K554" s="81" t="s">
        <v>564</v>
      </c>
      <c r="L554" s="454">
        <v>130000</v>
      </c>
      <c r="M554" s="146" t="s">
        <v>593</v>
      </c>
      <c r="N554" s="146"/>
      <c r="O554" s="146"/>
      <c r="P554" s="58"/>
      <c r="Q554" s="346"/>
      <c r="R554" s="347"/>
      <c r="S554" s="347"/>
      <c r="T554" s="347"/>
      <c r="U554" s="347"/>
      <c r="V554" s="347"/>
      <c r="W554" s="347"/>
      <c r="X554" s="347"/>
      <c r="Y554" s="347"/>
      <c r="Z554" s="347"/>
      <c r="AA554" s="347"/>
      <c r="AB554" s="347"/>
      <c r="AC554" s="347"/>
      <c r="AD554" s="347"/>
      <c r="AE554" s="347"/>
      <c r="AF554" s="347"/>
      <c r="AG554" s="347"/>
    </row>
    <row r="555" spans="1:33" s="2" customFormat="1" ht="51" customHeight="1">
      <c r="A555" s="169"/>
      <c r="B555" s="333" t="s">
        <v>58</v>
      </c>
      <c r="C555" s="165" t="s">
        <v>406</v>
      </c>
      <c r="D555" s="335" t="s">
        <v>212</v>
      </c>
      <c r="E555" s="15" t="s">
        <v>134</v>
      </c>
      <c r="F555" s="25" t="s">
        <v>164</v>
      </c>
      <c r="G555" s="92">
        <v>2730</v>
      </c>
      <c r="H555" s="309">
        <v>3000</v>
      </c>
      <c r="I555" s="64">
        <v>3000</v>
      </c>
      <c r="J555" s="64"/>
      <c r="K555" s="55">
        <v>42706</v>
      </c>
      <c r="L555" s="454">
        <v>3000</v>
      </c>
      <c r="M555" s="112">
        <v>42713</v>
      </c>
      <c r="N555" s="112"/>
      <c r="O555" s="112"/>
      <c r="P555" s="58"/>
      <c r="Q555" s="236"/>
      <c r="R555" s="239"/>
      <c r="S555" s="239"/>
      <c r="T555" s="239"/>
      <c r="U555" s="239"/>
      <c r="V555" s="239"/>
      <c r="W555" s="239"/>
      <c r="X555" s="239"/>
      <c r="Y555" s="239"/>
      <c r="Z555" s="239"/>
      <c r="AA555" s="239"/>
      <c r="AB555" s="239"/>
      <c r="AC555" s="239"/>
      <c r="AD555" s="239"/>
      <c r="AE555" s="239"/>
      <c r="AF555" s="239"/>
      <c r="AG555" s="239"/>
    </row>
    <row r="556" spans="1:33" s="30" customFormat="1" ht="94.5" customHeight="1">
      <c r="A556" s="277"/>
      <c r="B556" s="278" t="s">
        <v>58</v>
      </c>
      <c r="C556" s="279" t="s">
        <v>407</v>
      </c>
      <c r="D556" s="204" t="s">
        <v>212</v>
      </c>
      <c r="E556" s="24" t="s">
        <v>125</v>
      </c>
      <c r="F556" s="34" t="s">
        <v>66</v>
      </c>
      <c r="G556" s="93">
        <v>2610</v>
      </c>
      <c r="H556" s="69">
        <v>4800</v>
      </c>
      <c r="I556" s="63">
        <f>4456.86+343.14</f>
        <v>4800</v>
      </c>
      <c r="J556" s="63"/>
      <c r="K556" s="81" t="s">
        <v>570</v>
      </c>
      <c r="L556" s="454">
        <v>4800</v>
      </c>
      <c r="M556" s="115">
        <v>42713</v>
      </c>
      <c r="N556" s="115"/>
      <c r="O556" s="115"/>
      <c r="P556" s="58"/>
      <c r="Q556" s="346"/>
      <c r="R556" s="347"/>
      <c r="S556" s="347"/>
      <c r="T556" s="347"/>
      <c r="U556" s="347"/>
      <c r="V556" s="347"/>
      <c r="W556" s="347"/>
      <c r="X556" s="347"/>
      <c r="Y556" s="347"/>
      <c r="Z556" s="347"/>
      <c r="AA556" s="347"/>
      <c r="AB556" s="347"/>
      <c r="AC556" s="347"/>
      <c r="AD556" s="347"/>
      <c r="AE556" s="347"/>
      <c r="AF556" s="347"/>
      <c r="AG556" s="347"/>
    </row>
    <row r="557" spans="1:33" s="30" customFormat="1" ht="96.75" customHeight="1">
      <c r="A557" s="277"/>
      <c r="B557" s="278" t="s">
        <v>58</v>
      </c>
      <c r="C557" s="279" t="s">
        <v>721</v>
      </c>
      <c r="D557" s="204" t="s">
        <v>212</v>
      </c>
      <c r="E557" s="24" t="s">
        <v>125</v>
      </c>
      <c r="F557" s="34" t="s">
        <v>66</v>
      </c>
      <c r="G557" s="93">
        <v>2610</v>
      </c>
      <c r="H557" s="69">
        <v>12000</v>
      </c>
      <c r="I557" s="63">
        <v>12000</v>
      </c>
      <c r="J557" s="63"/>
      <c r="K557" s="53">
        <v>42605</v>
      </c>
      <c r="L557" s="454">
        <v>12000</v>
      </c>
      <c r="M557" s="145">
        <v>42613</v>
      </c>
      <c r="N557" s="145"/>
      <c r="O557" s="145"/>
      <c r="P557" s="58"/>
      <c r="Q557" s="346"/>
      <c r="R557" s="347"/>
      <c r="S557" s="347"/>
      <c r="T557" s="347"/>
      <c r="U557" s="347"/>
      <c r="V557" s="347"/>
      <c r="W557" s="347"/>
      <c r="X557" s="347"/>
      <c r="Y557" s="347"/>
      <c r="Z557" s="347"/>
      <c r="AA557" s="347"/>
      <c r="AB557" s="347"/>
      <c r="AC557" s="347"/>
      <c r="AD557" s="347"/>
      <c r="AE557" s="347"/>
      <c r="AF557" s="347"/>
      <c r="AG557" s="347"/>
    </row>
    <row r="558" spans="1:33" s="30" customFormat="1" ht="81.75" customHeight="1">
      <c r="A558" s="277"/>
      <c r="B558" s="278" t="s">
        <v>58</v>
      </c>
      <c r="C558" s="279" t="s">
        <v>408</v>
      </c>
      <c r="D558" s="204" t="s">
        <v>212</v>
      </c>
      <c r="E558" s="24" t="s">
        <v>125</v>
      </c>
      <c r="F558" s="34" t="s">
        <v>66</v>
      </c>
      <c r="G558" s="93">
        <v>2610</v>
      </c>
      <c r="H558" s="69">
        <v>3000</v>
      </c>
      <c r="I558" s="63">
        <v>3000</v>
      </c>
      <c r="J558" s="63"/>
      <c r="K558" s="53">
        <v>42664</v>
      </c>
      <c r="L558" s="454">
        <v>3000</v>
      </c>
      <c r="M558" s="145">
        <v>42674</v>
      </c>
      <c r="N558" s="145"/>
      <c r="O558" s="145"/>
      <c r="P558" s="58"/>
      <c r="Q558" s="346"/>
      <c r="R558" s="347"/>
      <c r="S558" s="347"/>
      <c r="T558" s="347"/>
      <c r="U558" s="347"/>
      <c r="V558" s="347"/>
      <c r="W558" s="347"/>
      <c r="X558" s="347"/>
      <c r="Y558" s="347"/>
      <c r="Z558" s="347"/>
      <c r="AA558" s="347"/>
      <c r="AB558" s="347"/>
      <c r="AC558" s="347"/>
      <c r="AD558" s="347"/>
      <c r="AE558" s="347"/>
      <c r="AF558" s="347"/>
      <c r="AG558" s="347"/>
    </row>
    <row r="559" spans="1:33" s="30" customFormat="1" ht="91.5" customHeight="1">
      <c r="A559" s="162"/>
      <c r="B559" s="193" t="s">
        <v>58</v>
      </c>
      <c r="C559" s="165" t="s">
        <v>409</v>
      </c>
      <c r="D559" s="204" t="s">
        <v>212</v>
      </c>
      <c r="E559" s="38" t="s">
        <v>132</v>
      </c>
      <c r="F559" s="34" t="s">
        <v>237</v>
      </c>
      <c r="G559" s="93">
        <v>3110</v>
      </c>
      <c r="H559" s="69">
        <v>14000</v>
      </c>
      <c r="I559" s="63"/>
      <c r="J559" s="63">
        <v>14000</v>
      </c>
      <c r="K559" s="53">
        <v>42566</v>
      </c>
      <c r="L559" s="454">
        <v>14000</v>
      </c>
      <c r="M559" s="115">
        <v>42573</v>
      </c>
      <c r="N559" s="115"/>
      <c r="O559" s="115"/>
      <c r="P559" s="58"/>
      <c r="Q559" s="346"/>
      <c r="R559" s="347"/>
      <c r="S559" s="347"/>
      <c r="T559" s="347"/>
      <c r="U559" s="347"/>
      <c r="V559" s="347"/>
      <c r="W559" s="347"/>
      <c r="X559" s="347"/>
      <c r="Y559" s="347"/>
      <c r="Z559" s="347"/>
      <c r="AA559" s="347"/>
      <c r="AB559" s="347"/>
      <c r="AC559" s="347"/>
      <c r="AD559" s="347"/>
      <c r="AE559" s="347"/>
      <c r="AF559" s="347"/>
      <c r="AG559" s="347"/>
    </row>
    <row r="560" spans="1:33" s="30" customFormat="1" ht="67.5" customHeight="1">
      <c r="A560" s="162"/>
      <c r="B560" s="193" t="s">
        <v>58</v>
      </c>
      <c r="C560" s="165" t="s">
        <v>410</v>
      </c>
      <c r="D560" s="204" t="s">
        <v>212</v>
      </c>
      <c r="E560" s="24" t="s">
        <v>76</v>
      </c>
      <c r="F560" s="34" t="s">
        <v>77</v>
      </c>
      <c r="G560" s="93">
        <v>2240</v>
      </c>
      <c r="H560" s="69">
        <v>17300</v>
      </c>
      <c r="I560" s="63">
        <f>5190+12110</f>
        <v>17300</v>
      </c>
      <c r="J560" s="63"/>
      <c r="K560" s="81" t="s">
        <v>340</v>
      </c>
      <c r="L560" s="454">
        <v>17300</v>
      </c>
      <c r="M560" s="115">
        <v>42601</v>
      </c>
      <c r="N560" s="115"/>
      <c r="O560" s="115"/>
      <c r="P560" s="58"/>
      <c r="Q560" s="346"/>
      <c r="R560" s="347"/>
      <c r="S560" s="347"/>
      <c r="T560" s="347"/>
      <c r="U560" s="347"/>
      <c r="V560" s="347"/>
      <c r="W560" s="347"/>
      <c r="X560" s="347"/>
      <c r="Y560" s="347"/>
      <c r="Z560" s="347"/>
      <c r="AA560" s="347"/>
      <c r="AB560" s="347"/>
      <c r="AC560" s="347"/>
      <c r="AD560" s="347"/>
      <c r="AE560" s="347"/>
      <c r="AF560" s="347"/>
      <c r="AG560" s="347"/>
    </row>
    <row r="561" spans="1:33" s="14" customFormat="1" ht="60.75" customHeight="1">
      <c r="A561" s="160">
        <v>52</v>
      </c>
      <c r="B561" s="168" t="s">
        <v>58</v>
      </c>
      <c r="C561" s="161"/>
      <c r="D561" s="205" t="s">
        <v>212</v>
      </c>
      <c r="E561" s="44"/>
      <c r="F561" s="33"/>
      <c r="G561" s="94"/>
      <c r="H561" s="62">
        <f aca="true" t="shared" si="41" ref="H561:O561">SUM(H553:H560)</f>
        <v>200000</v>
      </c>
      <c r="I561" s="62">
        <f t="shared" si="41"/>
        <v>56000</v>
      </c>
      <c r="J561" s="62">
        <f t="shared" si="41"/>
        <v>144000</v>
      </c>
      <c r="K561" s="51"/>
      <c r="L561" s="61">
        <f t="shared" si="41"/>
        <v>200000</v>
      </c>
      <c r="M561" s="62"/>
      <c r="N561" s="62">
        <f t="shared" si="41"/>
        <v>0</v>
      </c>
      <c r="O561" s="62">
        <f t="shared" si="41"/>
        <v>0</v>
      </c>
      <c r="P561" s="58"/>
      <c r="Q561" s="356"/>
      <c r="R561" s="357"/>
      <c r="S561" s="357"/>
      <c r="T561" s="357"/>
      <c r="U561" s="357"/>
      <c r="V561" s="357"/>
      <c r="W561" s="357"/>
      <c r="X561" s="357"/>
      <c r="Y561" s="357"/>
      <c r="Z561" s="357"/>
      <c r="AA561" s="357"/>
      <c r="AB561" s="357"/>
      <c r="AC561" s="357"/>
      <c r="AD561" s="357"/>
      <c r="AE561" s="357"/>
      <c r="AF561" s="357"/>
      <c r="AG561" s="357"/>
    </row>
    <row r="562" spans="1:33" s="372" customFormat="1" ht="75">
      <c r="A562" s="277"/>
      <c r="B562" s="278" t="s">
        <v>59</v>
      </c>
      <c r="C562" s="279" t="s">
        <v>143</v>
      </c>
      <c r="D562" s="294" t="s">
        <v>213</v>
      </c>
      <c r="E562" s="282" t="s">
        <v>76</v>
      </c>
      <c r="F562" s="283" t="s">
        <v>77</v>
      </c>
      <c r="G562" s="411">
        <v>2210</v>
      </c>
      <c r="H562" s="309">
        <v>106900</v>
      </c>
      <c r="I562" s="281">
        <f>32070+74830</f>
        <v>106900</v>
      </c>
      <c r="J562" s="281"/>
      <c r="K562" s="331">
        <v>42601</v>
      </c>
      <c r="L562" s="456">
        <v>106900</v>
      </c>
      <c r="M562" s="369">
        <v>42576</v>
      </c>
      <c r="N562" s="369"/>
      <c r="O562" s="369"/>
      <c r="P562" s="288"/>
      <c r="Q562" s="370"/>
      <c r="R562" s="371"/>
      <c r="S562" s="371"/>
      <c r="T562" s="371"/>
      <c r="U562" s="371"/>
      <c r="V562" s="371"/>
      <c r="W562" s="371"/>
      <c r="X562" s="371"/>
      <c r="Y562" s="371"/>
      <c r="Z562" s="371"/>
      <c r="AA562" s="371"/>
      <c r="AB562" s="371"/>
      <c r="AC562" s="371"/>
      <c r="AD562" s="371"/>
      <c r="AE562" s="371"/>
      <c r="AF562" s="371"/>
      <c r="AG562" s="371"/>
    </row>
    <row r="563" spans="1:33" s="372" customFormat="1" ht="75">
      <c r="A563" s="277"/>
      <c r="B563" s="278" t="s">
        <v>59</v>
      </c>
      <c r="C563" s="279" t="s">
        <v>722</v>
      </c>
      <c r="D563" s="294" t="s">
        <v>213</v>
      </c>
      <c r="E563" s="282" t="s">
        <v>76</v>
      </c>
      <c r="F563" s="283" t="s">
        <v>77</v>
      </c>
      <c r="G563" s="411">
        <v>3110</v>
      </c>
      <c r="H563" s="309">
        <v>93100</v>
      </c>
      <c r="I563" s="281"/>
      <c r="J563" s="281">
        <f>86116.8+6983.2</f>
        <v>93100</v>
      </c>
      <c r="K563" s="331" t="s">
        <v>530</v>
      </c>
      <c r="L563" s="456">
        <v>93100</v>
      </c>
      <c r="M563" s="369" t="s">
        <v>544</v>
      </c>
      <c r="N563" s="369"/>
      <c r="O563" s="369"/>
      <c r="P563" s="288"/>
      <c r="Q563" s="370"/>
      <c r="R563" s="371"/>
      <c r="S563" s="371"/>
      <c r="T563" s="371"/>
      <c r="U563" s="371"/>
      <c r="V563" s="371"/>
      <c r="W563" s="371"/>
      <c r="X563" s="371"/>
      <c r="Y563" s="371"/>
      <c r="Z563" s="371"/>
      <c r="AA563" s="371"/>
      <c r="AB563" s="371"/>
      <c r="AC563" s="371"/>
      <c r="AD563" s="371"/>
      <c r="AE563" s="371"/>
      <c r="AF563" s="371"/>
      <c r="AG563" s="371"/>
    </row>
    <row r="564" spans="1:33" s="14" customFormat="1" ht="58.5" customHeight="1">
      <c r="A564" s="160">
        <v>53</v>
      </c>
      <c r="B564" s="168" t="s">
        <v>59</v>
      </c>
      <c r="C564" s="171"/>
      <c r="D564" s="206" t="s">
        <v>213</v>
      </c>
      <c r="E564" s="17"/>
      <c r="F564" s="32"/>
      <c r="G564" s="95"/>
      <c r="H564" s="61">
        <f aca="true" t="shared" si="42" ref="H564:O564">SUM(H562:H563)</f>
        <v>200000</v>
      </c>
      <c r="I564" s="61">
        <f t="shared" si="42"/>
        <v>106900</v>
      </c>
      <c r="J564" s="61">
        <f t="shared" si="42"/>
        <v>93100</v>
      </c>
      <c r="K564" s="184"/>
      <c r="L564" s="61">
        <f t="shared" si="42"/>
        <v>200000</v>
      </c>
      <c r="M564" s="61"/>
      <c r="N564" s="61">
        <f t="shared" si="42"/>
        <v>0</v>
      </c>
      <c r="O564" s="61">
        <f t="shared" si="42"/>
        <v>0</v>
      </c>
      <c r="P564" s="58"/>
      <c r="Q564" s="356"/>
      <c r="R564" s="357"/>
      <c r="S564" s="357"/>
      <c r="T564" s="357"/>
      <c r="U564" s="357"/>
      <c r="V564" s="357"/>
      <c r="W564" s="357"/>
      <c r="X564" s="357"/>
      <c r="Y564" s="357"/>
      <c r="Z564" s="357"/>
      <c r="AA564" s="357"/>
      <c r="AB564" s="357"/>
      <c r="AC564" s="357"/>
      <c r="AD564" s="357"/>
      <c r="AE564" s="357"/>
      <c r="AF564" s="357"/>
      <c r="AG564" s="357"/>
    </row>
    <row r="565" spans="1:33" s="372" customFormat="1" ht="78" customHeight="1">
      <c r="A565" s="277"/>
      <c r="B565" s="278" t="s">
        <v>60</v>
      </c>
      <c r="C565" s="279" t="s">
        <v>68</v>
      </c>
      <c r="D565" s="280" t="s">
        <v>211</v>
      </c>
      <c r="E565" s="282" t="s">
        <v>76</v>
      </c>
      <c r="F565" s="283" t="s">
        <v>79</v>
      </c>
      <c r="G565" s="296">
        <v>2210</v>
      </c>
      <c r="H565" s="309">
        <v>14500</v>
      </c>
      <c r="I565" s="281">
        <v>14500</v>
      </c>
      <c r="J565" s="281"/>
      <c r="K565" s="297">
        <v>42599</v>
      </c>
      <c r="L565" s="456">
        <v>14500</v>
      </c>
      <c r="M565" s="287">
        <v>42611</v>
      </c>
      <c r="N565" s="287"/>
      <c r="O565" s="287"/>
      <c r="P565" s="288"/>
      <c r="Q565" s="370"/>
      <c r="R565" s="371"/>
      <c r="S565" s="371"/>
      <c r="T565" s="371"/>
      <c r="U565" s="371"/>
      <c r="V565" s="371"/>
      <c r="W565" s="371"/>
      <c r="X565" s="371"/>
      <c r="Y565" s="371"/>
      <c r="Z565" s="371"/>
      <c r="AA565" s="371"/>
      <c r="AB565" s="371"/>
      <c r="AC565" s="371"/>
      <c r="AD565" s="371"/>
      <c r="AE565" s="371"/>
      <c r="AF565" s="371"/>
      <c r="AG565" s="371"/>
    </row>
    <row r="566" spans="1:33" s="372" customFormat="1" ht="86.25" customHeight="1">
      <c r="A566" s="277"/>
      <c r="B566" s="278" t="s">
        <v>60</v>
      </c>
      <c r="C566" s="279" t="s">
        <v>68</v>
      </c>
      <c r="D566" s="280" t="s">
        <v>211</v>
      </c>
      <c r="E566" s="282" t="s">
        <v>76</v>
      </c>
      <c r="F566" s="283" t="s">
        <v>79</v>
      </c>
      <c r="G566" s="296">
        <v>3110</v>
      </c>
      <c r="H566" s="309">
        <v>35500</v>
      </c>
      <c r="I566" s="281"/>
      <c r="J566" s="281">
        <v>35500</v>
      </c>
      <c r="K566" s="297">
        <v>42600</v>
      </c>
      <c r="L566" s="456">
        <v>35500</v>
      </c>
      <c r="M566" s="287">
        <v>42611</v>
      </c>
      <c r="N566" s="287"/>
      <c r="O566" s="287"/>
      <c r="P566" s="288"/>
      <c r="Q566" s="370"/>
      <c r="R566" s="371"/>
      <c r="S566" s="371"/>
      <c r="T566" s="371"/>
      <c r="U566" s="371"/>
      <c r="V566" s="371"/>
      <c r="W566" s="371"/>
      <c r="X566" s="371"/>
      <c r="Y566" s="371"/>
      <c r="Z566" s="371"/>
      <c r="AA566" s="371"/>
      <c r="AB566" s="371"/>
      <c r="AC566" s="371"/>
      <c r="AD566" s="371"/>
      <c r="AE566" s="371"/>
      <c r="AF566" s="371"/>
      <c r="AG566" s="371"/>
    </row>
    <row r="567" spans="1:33" s="372" customFormat="1" ht="80.25" customHeight="1">
      <c r="A567" s="277"/>
      <c r="B567" s="278" t="s">
        <v>60</v>
      </c>
      <c r="C567" s="279" t="s">
        <v>169</v>
      </c>
      <c r="D567" s="280" t="s">
        <v>211</v>
      </c>
      <c r="E567" s="282" t="s">
        <v>84</v>
      </c>
      <c r="F567" s="283" t="s">
        <v>87</v>
      </c>
      <c r="G567" s="296">
        <v>3110</v>
      </c>
      <c r="H567" s="309">
        <v>45000</v>
      </c>
      <c r="I567" s="281"/>
      <c r="J567" s="281">
        <v>45000</v>
      </c>
      <c r="K567" s="297">
        <v>42569</v>
      </c>
      <c r="L567" s="456">
        <v>45000</v>
      </c>
      <c r="M567" s="287">
        <v>42578</v>
      </c>
      <c r="N567" s="287"/>
      <c r="O567" s="287"/>
      <c r="P567" s="288"/>
      <c r="Q567" s="370"/>
      <c r="R567" s="371"/>
      <c r="S567" s="371"/>
      <c r="T567" s="371"/>
      <c r="U567" s="371"/>
      <c r="V567" s="371"/>
      <c r="W567" s="371"/>
      <c r="X567" s="371"/>
      <c r="Y567" s="371"/>
      <c r="Z567" s="371"/>
      <c r="AA567" s="371"/>
      <c r="AB567" s="371"/>
      <c r="AC567" s="371"/>
      <c r="AD567" s="371"/>
      <c r="AE567" s="371"/>
      <c r="AF567" s="371"/>
      <c r="AG567" s="371"/>
    </row>
    <row r="568" spans="1:33" s="372" customFormat="1" ht="112.5">
      <c r="A568" s="277"/>
      <c r="B568" s="278" t="s">
        <v>60</v>
      </c>
      <c r="C568" s="279" t="s">
        <v>81</v>
      </c>
      <c r="D568" s="280" t="s">
        <v>211</v>
      </c>
      <c r="E568" s="282" t="s">
        <v>125</v>
      </c>
      <c r="F568" s="283" t="s">
        <v>66</v>
      </c>
      <c r="G568" s="296">
        <v>2210</v>
      </c>
      <c r="H568" s="309">
        <v>4000</v>
      </c>
      <c r="I568" s="281">
        <v>3580</v>
      </c>
      <c r="J568" s="281"/>
      <c r="K568" s="297">
        <v>42619</v>
      </c>
      <c r="L568" s="456">
        <v>3580</v>
      </c>
      <c r="M568" s="299">
        <v>42643</v>
      </c>
      <c r="N568" s="299"/>
      <c r="O568" s="299"/>
      <c r="P568" s="288"/>
      <c r="Q568" s="370"/>
      <c r="R568" s="371"/>
      <c r="S568" s="371"/>
      <c r="T568" s="371"/>
      <c r="U568" s="371"/>
      <c r="V568" s="371"/>
      <c r="W568" s="371"/>
      <c r="X568" s="371"/>
      <c r="Y568" s="371"/>
      <c r="Z568" s="371"/>
      <c r="AA568" s="371"/>
      <c r="AB568" s="371"/>
      <c r="AC568" s="371"/>
      <c r="AD568" s="371"/>
      <c r="AE568" s="371"/>
      <c r="AF568" s="371"/>
      <c r="AG568" s="371"/>
    </row>
    <row r="569" spans="1:33" s="372" customFormat="1" ht="66" customHeight="1">
      <c r="A569" s="277"/>
      <c r="B569" s="278" t="s">
        <v>60</v>
      </c>
      <c r="C569" s="279" t="s">
        <v>80</v>
      </c>
      <c r="D569" s="280" t="s">
        <v>211</v>
      </c>
      <c r="E569" s="282" t="s">
        <v>114</v>
      </c>
      <c r="F569" s="283" t="s">
        <v>116</v>
      </c>
      <c r="G569" s="296">
        <v>2210</v>
      </c>
      <c r="H569" s="309">
        <v>30000</v>
      </c>
      <c r="I569" s="281">
        <v>30000</v>
      </c>
      <c r="J569" s="281"/>
      <c r="K569" s="297">
        <v>42524</v>
      </c>
      <c r="L569" s="456">
        <v>30000</v>
      </c>
      <c r="M569" s="339">
        <v>42529</v>
      </c>
      <c r="N569" s="339"/>
      <c r="O569" s="339"/>
      <c r="P569" s="288"/>
      <c r="Q569" s="370"/>
      <c r="R569" s="371"/>
      <c r="S569" s="371"/>
      <c r="T569" s="371"/>
      <c r="U569" s="371"/>
      <c r="V569" s="371"/>
      <c r="W569" s="371"/>
      <c r="X569" s="371"/>
      <c r="Y569" s="371"/>
      <c r="Z569" s="371"/>
      <c r="AA569" s="371"/>
      <c r="AB569" s="371"/>
      <c r="AC569" s="371"/>
      <c r="AD569" s="371"/>
      <c r="AE569" s="371"/>
      <c r="AF569" s="371"/>
      <c r="AG569" s="371"/>
    </row>
    <row r="570" spans="1:33" s="372" customFormat="1" ht="112.5">
      <c r="A570" s="277"/>
      <c r="B570" s="278" t="s">
        <v>60</v>
      </c>
      <c r="C570" s="282" t="s">
        <v>276</v>
      </c>
      <c r="D570" s="280" t="s">
        <v>211</v>
      </c>
      <c r="E570" s="282" t="s">
        <v>114</v>
      </c>
      <c r="F570" s="283" t="s">
        <v>104</v>
      </c>
      <c r="G570" s="296">
        <v>2240</v>
      </c>
      <c r="H570" s="309">
        <v>30000</v>
      </c>
      <c r="I570" s="281">
        <f>28000+2000</f>
        <v>30000</v>
      </c>
      <c r="J570" s="281"/>
      <c r="K570" s="331" t="s">
        <v>526</v>
      </c>
      <c r="L570" s="456">
        <v>30000</v>
      </c>
      <c r="M570" s="369" t="s">
        <v>529</v>
      </c>
      <c r="N570" s="369"/>
      <c r="O570" s="369"/>
      <c r="P570" s="288"/>
      <c r="Q570" s="370"/>
      <c r="R570" s="371"/>
      <c r="S570" s="371"/>
      <c r="T570" s="371"/>
      <c r="U570" s="371"/>
      <c r="V570" s="371"/>
      <c r="W570" s="371"/>
      <c r="X570" s="371"/>
      <c r="Y570" s="371"/>
      <c r="Z570" s="371"/>
      <c r="AA570" s="371"/>
      <c r="AB570" s="371"/>
      <c r="AC570" s="371"/>
      <c r="AD570" s="371"/>
      <c r="AE570" s="371"/>
      <c r="AF570" s="371"/>
      <c r="AG570" s="371"/>
    </row>
    <row r="571" spans="1:33" s="372" customFormat="1" ht="112.5">
      <c r="A571" s="277"/>
      <c r="B571" s="278" t="s">
        <v>60</v>
      </c>
      <c r="C571" s="279" t="s">
        <v>289</v>
      </c>
      <c r="D571" s="280" t="s">
        <v>211</v>
      </c>
      <c r="E571" s="282" t="s">
        <v>125</v>
      </c>
      <c r="F571" s="283" t="s">
        <v>66</v>
      </c>
      <c r="G571" s="296">
        <v>2610</v>
      </c>
      <c r="H571" s="309">
        <v>41000</v>
      </c>
      <c r="I571" s="281">
        <f>1097.88+796.68+38576.16+238.28+291</f>
        <v>41000</v>
      </c>
      <c r="J571" s="281"/>
      <c r="K571" s="373" t="s">
        <v>603</v>
      </c>
      <c r="L571" s="456">
        <v>41000</v>
      </c>
      <c r="M571" s="369" t="s">
        <v>579</v>
      </c>
      <c r="N571" s="369"/>
      <c r="O571" s="369"/>
      <c r="P571" s="288"/>
      <c r="Q571" s="370"/>
      <c r="R571" s="371"/>
      <c r="S571" s="371"/>
      <c r="T571" s="371"/>
      <c r="U571" s="371"/>
      <c r="V571" s="371"/>
      <c r="W571" s="371"/>
      <c r="X571" s="371"/>
      <c r="Y571" s="371"/>
      <c r="Z571" s="371"/>
      <c r="AA571" s="371"/>
      <c r="AB571" s="371"/>
      <c r="AC571" s="371"/>
      <c r="AD571" s="371"/>
      <c r="AE571" s="371"/>
      <c r="AF571" s="371"/>
      <c r="AG571" s="371"/>
    </row>
    <row r="572" spans="1:33" s="14" customFormat="1" ht="48" customHeight="1">
      <c r="A572" s="160">
        <v>54</v>
      </c>
      <c r="B572" s="168" t="s">
        <v>60</v>
      </c>
      <c r="C572" s="171"/>
      <c r="D572" s="10" t="s">
        <v>211</v>
      </c>
      <c r="E572" s="17"/>
      <c r="F572" s="32"/>
      <c r="G572" s="95"/>
      <c r="H572" s="61">
        <f aca="true" t="shared" si="43" ref="H572:O572">SUM(H565:H571)</f>
        <v>200000</v>
      </c>
      <c r="I572" s="61">
        <f t="shared" si="43"/>
        <v>119080</v>
      </c>
      <c r="J572" s="61">
        <f t="shared" si="43"/>
        <v>80500</v>
      </c>
      <c r="K572" s="184"/>
      <c r="L572" s="61">
        <f t="shared" si="43"/>
        <v>199580</v>
      </c>
      <c r="M572" s="61"/>
      <c r="N572" s="61">
        <f t="shared" si="43"/>
        <v>0</v>
      </c>
      <c r="O572" s="61">
        <f t="shared" si="43"/>
        <v>0</v>
      </c>
      <c r="P572" s="58"/>
      <c r="Q572" s="359"/>
      <c r="R572" s="357"/>
      <c r="S572" s="357"/>
      <c r="T572" s="357"/>
      <c r="U572" s="357"/>
      <c r="V572" s="357"/>
      <c r="W572" s="357"/>
      <c r="X572" s="357"/>
      <c r="Y572" s="357"/>
      <c r="Z572" s="357"/>
      <c r="AA572" s="357"/>
      <c r="AB572" s="357"/>
      <c r="AC572" s="357"/>
      <c r="AD572" s="357"/>
      <c r="AE572" s="357"/>
      <c r="AF572" s="357"/>
      <c r="AG572" s="357"/>
    </row>
    <row r="573" spans="1:33" s="372" customFormat="1" ht="81" customHeight="1">
      <c r="A573" s="277"/>
      <c r="B573" s="278" t="s">
        <v>61</v>
      </c>
      <c r="C573" s="279" t="s">
        <v>129</v>
      </c>
      <c r="D573" s="280" t="s">
        <v>211</v>
      </c>
      <c r="E573" s="282" t="s">
        <v>114</v>
      </c>
      <c r="F573" s="283" t="s">
        <v>115</v>
      </c>
      <c r="G573" s="296">
        <v>2210</v>
      </c>
      <c r="H573" s="309">
        <v>5000</v>
      </c>
      <c r="I573" s="281">
        <f>1082.56+3917</f>
        <v>4999.5599999999995</v>
      </c>
      <c r="J573" s="281"/>
      <c r="K573" s="331" t="s">
        <v>13</v>
      </c>
      <c r="L573" s="456">
        <v>4999.5599999999995</v>
      </c>
      <c r="M573" s="369" t="s">
        <v>16</v>
      </c>
      <c r="N573" s="369"/>
      <c r="O573" s="369"/>
      <c r="P573" s="288"/>
      <c r="Q573" s="370"/>
      <c r="R573" s="371"/>
      <c r="S573" s="371"/>
      <c r="T573" s="371"/>
      <c r="U573" s="371"/>
      <c r="V573" s="371"/>
      <c r="W573" s="371"/>
      <c r="X573" s="371"/>
      <c r="Y573" s="371"/>
      <c r="Z573" s="371"/>
      <c r="AA573" s="371"/>
      <c r="AB573" s="371"/>
      <c r="AC573" s="371"/>
      <c r="AD573" s="371"/>
      <c r="AE573" s="371"/>
      <c r="AF573" s="371"/>
      <c r="AG573" s="371"/>
    </row>
    <row r="574" spans="1:33" s="372" customFormat="1" ht="78" customHeight="1">
      <c r="A574" s="277"/>
      <c r="B574" s="278" t="s">
        <v>61</v>
      </c>
      <c r="C574" s="279" t="s">
        <v>452</v>
      </c>
      <c r="D574" s="280" t="s">
        <v>211</v>
      </c>
      <c r="E574" s="282" t="s">
        <v>76</v>
      </c>
      <c r="F574" s="283" t="s">
        <v>77</v>
      </c>
      <c r="G574" s="296">
        <v>2240</v>
      </c>
      <c r="H574" s="309">
        <v>25000</v>
      </c>
      <c r="I574" s="281">
        <v>25000</v>
      </c>
      <c r="J574" s="281"/>
      <c r="K574" s="331"/>
      <c r="L574" s="456">
        <v>25000</v>
      </c>
      <c r="M574" s="287">
        <v>42611</v>
      </c>
      <c r="N574" s="287"/>
      <c r="O574" s="287"/>
      <c r="P574" s="288"/>
      <c r="Q574" s="370"/>
      <c r="R574" s="371"/>
      <c r="S574" s="371"/>
      <c r="T574" s="371"/>
      <c r="U574" s="371"/>
      <c r="V574" s="371"/>
      <c r="W574" s="371"/>
      <c r="X574" s="371"/>
      <c r="Y574" s="371"/>
      <c r="Z574" s="371"/>
      <c r="AA574" s="371"/>
      <c r="AB574" s="371"/>
      <c r="AC574" s="371"/>
      <c r="AD574" s="371"/>
      <c r="AE574" s="371"/>
      <c r="AF574" s="371"/>
      <c r="AG574" s="371"/>
    </row>
    <row r="575" spans="1:33" s="372" customFormat="1" ht="69.75" customHeight="1">
      <c r="A575" s="277"/>
      <c r="B575" s="278" t="s">
        <v>61</v>
      </c>
      <c r="C575" s="279" t="s">
        <v>107</v>
      </c>
      <c r="D575" s="280" t="s">
        <v>211</v>
      </c>
      <c r="E575" s="282" t="s">
        <v>76</v>
      </c>
      <c r="F575" s="283" t="s">
        <v>78</v>
      </c>
      <c r="G575" s="296">
        <v>2240</v>
      </c>
      <c r="H575" s="309">
        <v>50000</v>
      </c>
      <c r="I575" s="281">
        <v>50000</v>
      </c>
      <c r="J575" s="281"/>
      <c r="K575" s="331">
        <v>42591</v>
      </c>
      <c r="L575" s="456">
        <v>50000</v>
      </c>
      <c r="M575" s="287">
        <v>42593</v>
      </c>
      <c r="N575" s="287"/>
      <c r="O575" s="287"/>
      <c r="P575" s="288"/>
      <c r="Q575" s="370"/>
      <c r="R575" s="371"/>
      <c r="S575" s="371"/>
      <c r="T575" s="371"/>
      <c r="U575" s="371"/>
      <c r="V575" s="371"/>
      <c r="W575" s="371"/>
      <c r="X575" s="371"/>
      <c r="Y575" s="371"/>
      <c r="Z575" s="371"/>
      <c r="AA575" s="371"/>
      <c r="AB575" s="371"/>
      <c r="AC575" s="371"/>
      <c r="AD575" s="371"/>
      <c r="AE575" s="371"/>
      <c r="AF575" s="371"/>
      <c r="AG575" s="371"/>
    </row>
    <row r="576" spans="1:33" s="372" customFormat="1" ht="112.5">
      <c r="A576" s="277"/>
      <c r="B576" s="278" t="s">
        <v>61</v>
      </c>
      <c r="C576" s="279" t="s">
        <v>314</v>
      </c>
      <c r="D576" s="280" t="s">
        <v>211</v>
      </c>
      <c r="E576" s="282" t="s">
        <v>125</v>
      </c>
      <c r="F576" s="283" t="s">
        <v>66</v>
      </c>
      <c r="G576" s="296">
        <v>2610</v>
      </c>
      <c r="H576" s="309">
        <v>120000</v>
      </c>
      <c r="I576" s="303">
        <f>20164.25+99835.53</f>
        <v>119999.78</v>
      </c>
      <c r="J576" s="285"/>
      <c r="K576" s="319" t="s">
        <v>522</v>
      </c>
      <c r="L576" s="456">
        <v>119999.78</v>
      </c>
      <c r="M576" s="301" t="s">
        <v>523</v>
      </c>
      <c r="N576" s="301"/>
      <c r="O576" s="301"/>
      <c r="P576" s="288"/>
      <c r="Q576" s="358"/>
      <c r="R576" s="371"/>
      <c r="S576" s="371"/>
      <c r="T576" s="371"/>
      <c r="U576" s="371"/>
      <c r="V576" s="371"/>
      <c r="W576" s="371"/>
      <c r="X576" s="371"/>
      <c r="Y576" s="371"/>
      <c r="Z576" s="371"/>
      <c r="AA576" s="371"/>
      <c r="AB576" s="371"/>
      <c r="AC576" s="371"/>
      <c r="AD576" s="371"/>
      <c r="AE576" s="371"/>
      <c r="AF576" s="371"/>
      <c r="AG576" s="371"/>
    </row>
    <row r="577" spans="1:21" ht="46.5" customHeight="1">
      <c r="A577" s="160">
        <v>55</v>
      </c>
      <c r="B577" s="167" t="s">
        <v>61</v>
      </c>
      <c r="C577" s="166"/>
      <c r="D577" s="10" t="s">
        <v>211</v>
      </c>
      <c r="E577" s="42"/>
      <c r="F577" s="31"/>
      <c r="G577" s="94"/>
      <c r="H577" s="62">
        <f aca="true" t="shared" si="44" ref="H577:O577">SUM(H573:H576)</f>
        <v>200000</v>
      </c>
      <c r="I577" s="62">
        <f t="shared" si="44"/>
        <v>199999.34</v>
      </c>
      <c r="J577" s="62">
        <f t="shared" si="44"/>
        <v>0</v>
      </c>
      <c r="K577" s="51"/>
      <c r="L577" s="61">
        <f t="shared" si="44"/>
        <v>199999.34</v>
      </c>
      <c r="M577" s="62"/>
      <c r="N577" s="62">
        <f t="shared" si="44"/>
        <v>0</v>
      </c>
      <c r="O577" s="62">
        <f t="shared" si="44"/>
        <v>0</v>
      </c>
      <c r="P577" s="58"/>
      <c r="Q577" s="236"/>
      <c r="R577" s="239"/>
      <c r="S577" s="239"/>
      <c r="T577" s="239"/>
      <c r="U577" s="239"/>
    </row>
    <row r="578" spans="1:21" ht="132.75" customHeight="1" thickBot="1">
      <c r="A578" s="413"/>
      <c r="B578" s="416" t="s">
        <v>15</v>
      </c>
      <c r="C578" s="417"/>
      <c r="D578" s="338"/>
      <c r="E578" s="241" t="s">
        <v>125</v>
      </c>
      <c r="F578" s="242">
        <v>100101</v>
      </c>
      <c r="G578" s="93">
        <v>2240</v>
      </c>
      <c r="H578" s="243">
        <v>799.6</v>
      </c>
      <c r="I578" s="124"/>
      <c r="J578" s="124"/>
      <c r="K578" s="125"/>
      <c r="L578" s="454"/>
      <c r="M578" s="244"/>
      <c r="N578" s="244"/>
      <c r="O578" s="244"/>
      <c r="P578" s="58"/>
      <c r="Q578" s="236"/>
      <c r="R578" s="239"/>
      <c r="S578" s="239"/>
      <c r="T578" s="239"/>
      <c r="U578" s="239"/>
    </row>
    <row r="579" spans="1:33" s="91" customFormat="1" ht="38.25" customHeight="1" thickBot="1">
      <c r="A579" s="245"/>
      <c r="B579" s="246" t="s">
        <v>477</v>
      </c>
      <c r="C579" s="247"/>
      <c r="D579" s="254"/>
      <c r="E579" s="250"/>
      <c r="F579" s="251"/>
      <c r="G579" s="412"/>
      <c r="H579" s="249">
        <f>H10+H20+H30+H35+H42+H64+H82+H93+H107+H109+H125+H137+H141+H144+H155+H175+H188+H196+H206+H234+H244+H259+H265+H299+H323+H336+H341+H349+H354+H374+H378+H381+H391+H398+H404+H413+H425+H436+H445+H452+H457+H467+H472+H483+H492+H497+H510+H533+H540+H546+H552+H561+H564+H572+H577+H578</f>
        <v>11000000</v>
      </c>
      <c r="I579" s="248">
        <f>I10+I20+I30+I35+I42+I64+I82+I93+I107+I109+I125+I137+I141+I144+I155+I175+I188+I196+I206+I234+I244+I259+I265+I299+I323+I336+I341+I349+I354+I374+I378+I381+I391+I398+I404+I413+I425+I436+I445+I452+I457+I467+I472+I483+I492+I497+I510+I533+I540+I546+I552+I561+I564+I572+I577</f>
        <v>7630125.95</v>
      </c>
      <c r="J579" s="248">
        <f>J10+J20+J30+J35+J42+J64+J82+J93+J107+J109+J125+J137+J141+J144+J155+J175+J188+J196+J206+J234+J244+J259+J265+J299+J323+J336+J341+J349+J354+J374+J378+J381+J391+J398+J404+J413+J425+J436+J445+J452+J457+J467+J472+J483+J492+J497+J510+J533+J540+J546+J552+J561+J564+J572+J577</f>
        <v>2903861.51</v>
      </c>
      <c r="K579" s="252"/>
      <c r="L579" s="457">
        <f>L10+L20+L30+L35+L42+L64+L82+L93+L107+L109+L125+L137+L141+L144+L155+L175+L188+L196+L206+L234+L244+L259+L265+L299+L323+L336+L341+L349+L354+L374+L378+L381+L391+L398+L404+L413+L425+L436+L445+L452+L457+L467+L472+L483+L492+L497+L510+L533+L540+L546+L552+L561+L564+L572+L577+L578</f>
        <v>10513716.05</v>
      </c>
      <c r="M579" s="253"/>
      <c r="N579" s="249">
        <f>N10+N20+N30+N35+N42+N64+N82+N93+N107+N109+N125+N137+N141+N144+N155+N175+N188+N196+N206+N234+N244+N259+N265+N299+N323+N336+N341+N349+N354+N374+N378+N381+N391+N398+N404+N413+N425+N436+N445+N452+N457+N467+N472+N483+N492+N497+N510+N533+N540+N546+N552+N561+N564+N572+N577+N578</f>
        <v>0</v>
      </c>
      <c r="O579" s="249">
        <f>O10+O20+O30+O35+O42+O64+O82+O93+O107+O109+O125+O137+O141+O144+O155+O175+O188+O196+O206+O234+O244+O259+O265+O299+O323+O336+O341+O349+O354+O374+O378+O381+O391+O398+O404+O413+O425+O436+O445+O452+O457+O467+O472+O483+O492+O497+O510+O533+O540+O546+O552+O561+O564+O572+O577+O578</f>
        <v>0</v>
      </c>
      <c r="P579" s="58"/>
      <c r="Q579" s="231"/>
      <c r="R579" s="231"/>
      <c r="S579" s="361"/>
      <c r="T579" s="362"/>
      <c r="U579" s="362"/>
      <c r="V579" s="362"/>
      <c r="W579" s="362"/>
      <c r="X579" s="362"/>
      <c r="Y579" s="362"/>
      <c r="Z579" s="362"/>
      <c r="AA579" s="362"/>
      <c r="AB579" s="362"/>
      <c r="AC579" s="362"/>
      <c r="AD579" s="362"/>
      <c r="AE579" s="362"/>
      <c r="AF579" s="362"/>
      <c r="AG579" s="362"/>
    </row>
    <row r="580" spans="1:21" s="240" customFormat="1" ht="20.25" customHeight="1">
      <c r="A580" s="230"/>
      <c r="B580" s="229"/>
      <c r="C580" s="229"/>
      <c r="D580" s="229"/>
      <c r="E580" s="232"/>
      <c r="F580" s="233"/>
      <c r="G580" s="234"/>
      <c r="H580" s="235"/>
      <c r="I580" s="236"/>
      <c r="J580" s="236"/>
      <c r="K580" s="237"/>
      <c r="L580" s="237"/>
      <c r="M580" s="238"/>
      <c r="N580" s="238"/>
      <c r="O580" s="238"/>
      <c r="P580" s="58"/>
      <c r="Q580" s="236"/>
      <c r="R580" s="239"/>
      <c r="S580" s="239"/>
      <c r="T580" s="239"/>
      <c r="U580" s="239"/>
    </row>
    <row r="581" spans="1:21" ht="20.25" customHeight="1">
      <c r="A581" s="142"/>
      <c r="B581" s="4"/>
      <c r="C581" s="5"/>
      <c r="D581" s="5"/>
      <c r="E581" s="27"/>
      <c r="F581" s="6"/>
      <c r="G581" s="101"/>
      <c r="H581" s="77"/>
      <c r="I581" s="58"/>
      <c r="J581" s="58"/>
      <c r="K581" s="149"/>
      <c r="L581" s="149"/>
      <c r="M581" s="119"/>
      <c r="N581" s="119"/>
      <c r="O581" s="119"/>
      <c r="P581" s="58"/>
      <c r="Q581" s="236"/>
      <c r="R581" s="239"/>
      <c r="S581" s="239"/>
      <c r="T581" s="239"/>
      <c r="U581" s="239"/>
    </row>
    <row r="582" spans="1:21" ht="20.25" customHeight="1">
      <c r="A582" s="142"/>
      <c r="B582" s="11"/>
      <c r="C582" s="12"/>
      <c r="D582" s="12"/>
      <c r="E582" s="28"/>
      <c r="F582" s="13"/>
      <c r="G582" s="102"/>
      <c r="H582" s="148"/>
      <c r="I582" s="58"/>
      <c r="J582" s="58"/>
      <c r="K582" s="149"/>
      <c r="L582" s="149"/>
      <c r="M582" s="119"/>
      <c r="N582" s="119"/>
      <c r="O582" s="119"/>
      <c r="P582" s="58"/>
      <c r="Q582" s="236"/>
      <c r="R582" s="239"/>
      <c r="S582" s="239"/>
      <c r="T582" s="239"/>
      <c r="U582" s="239"/>
    </row>
    <row r="583" spans="1:21" ht="20.25" customHeight="1">
      <c r="A583" s="142"/>
      <c r="B583" s="11"/>
      <c r="C583" s="5"/>
      <c r="D583" s="5"/>
      <c r="E583" s="28"/>
      <c r="G583" s="102"/>
      <c r="H583" s="13"/>
      <c r="I583" s="58"/>
      <c r="J583" s="58"/>
      <c r="K583" s="149"/>
      <c r="L583" s="149"/>
      <c r="M583" s="119"/>
      <c r="N583" s="119"/>
      <c r="O583" s="119"/>
      <c r="P583" s="58"/>
      <c r="Q583" s="236"/>
      <c r="R583" s="239"/>
      <c r="S583" s="239"/>
      <c r="T583" s="239"/>
      <c r="U583" s="239"/>
    </row>
    <row r="584" spans="1:21" ht="20.25" customHeight="1">
      <c r="A584" s="142"/>
      <c r="B584" s="4"/>
      <c r="C584" s="5"/>
      <c r="D584" s="5"/>
      <c r="E584" s="27"/>
      <c r="F584" s="6"/>
      <c r="G584" s="101"/>
      <c r="H584" s="76"/>
      <c r="I584" s="58"/>
      <c r="J584" s="58"/>
      <c r="K584" s="149"/>
      <c r="L584" s="149"/>
      <c r="M584" s="119"/>
      <c r="N584" s="119"/>
      <c r="O584" s="119"/>
      <c r="P584" s="58"/>
      <c r="Q584" s="236"/>
      <c r="R584" s="239"/>
      <c r="S584" s="239"/>
      <c r="T584" s="239"/>
      <c r="U584" s="239"/>
    </row>
    <row r="585" spans="1:21" s="240" customFormat="1" ht="20.25" customHeight="1">
      <c r="A585" s="230"/>
      <c r="B585" s="374"/>
      <c r="C585" s="375"/>
      <c r="D585" s="375"/>
      <c r="E585" s="376"/>
      <c r="F585" s="233"/>
      <c r="G585" s="234"/>
      <c r="H585" s="235"/>
      <c r="I585" s="236"/>
      <c r="J585" s="236"/>
      <c r="K585" s="237"/>
      <c r="L585" s="237"/>
      <c r="M585" s="238"/>
      <c r="N585" s="238"/>
      <c r="O585" s="238"/>
      <c r="P585" s="236"/>
      <c r="Q585" s="236"/>
      <c r="R585" s="239"/>
      <c r="S585" s="239"/>
      <c r="T585" s="239"/>
      <c r="U585" s="239"/>
    </row>
    <row r="586" spans="1:21" s="240" customFormat="1" ht="20.25" customHeight="1">
      <c r="A586" s="230"/>
      <c r="B586" s="374"/>
      <c r="C586" s="375"/>
      <c r="D586" s="375"/>
      <c r="E586" s="232"/>
      <c r="F586" s="233"/>
      <c r="G586" s="234"/>
      <c r="H586" s="235"/>
      <c r="I586" s="236"/>
      <c r="J586" s="236"/>
      <c r="K586" s="237"/>
      <c r="L586" s="237"/>
      <c r="M586" s="238"/>
      <c r="N586" s="238"/>
      <c r="O586" s="238"/>
      <c r="P586" s="236"/>
      <c r="Q586" s="236"/>
      <c r="R586" s="239"/>
      <c r="S586" s="239"/>
      <c r="T586" s="239"/>
      <c r="U586" s="239"/>
    </row>
    <row r="587" spans="1:21" s="240" customFormat="1" ht="20.25" customHeight="1">
      <c r="A587" s="230"/>
      <c r="B587" s="374"/>
      <c r="C587" s="375"/>
      <c r="D587" s="375"/>
      <c r="E587" s="232"/>
      <c r="F587" s="233"/>
      <c r="G587" s="234"/>
      <c r="H587" s="235"/>
      <c r="I587" s="236"/>
      <c r="J587" s="236"/>
      <c r="K587" s="237"/>
      <c r="L587" s="237"/>
      <c r="M587" s="238"/>
      <c r="N587" s="238"/>
      <c r="O587" s="238"/>
      <c r="P587" s="236"/>
      <c r="Q587" s="236"/>
      <c r="R587" s="239"/>
      <c r="S587" s="239"/>
      <c r="T587" s="239"/>
      <c r="U587" s="239"/>
    </row>
    <row r="588" spans="1:21" s="240" customFormat="1" ht="20.25" customHeight="1">
      <c r="A588" s="230"/>
      <c r="B588" s="374"/>
      <c r="C588" s="375"/>
      <c r="D588" s="375"/>
      <c r="E588" s="232"/>
      <c r="F588" s="233"/>
      <c r="G588" s="234"/>
      <c r="H588" s="235"/>
      <c r="I588" s="236"/>
      <c r="J588" s="236"/>
      <c r="K588" s="237"/>
      <c r="L588" s="237"/>
      <c r="M588" s="238"/>
      <c r="N588" s="238"/>
      <c r="O588" s="238"/>
      <c r="P588" s="236"/>
      <c r="Q588" s="363"/>
      <c r="R588" s="239"/>
      <c r="S588" s="239"/>
      <c r="T588" s="239"/>
      <c r="U588" s="239"/>
    </row>
    <row r="589" spans="1:21" s="240" customFormat="1" ht="20.25" customHeight="1">
      <c r="A589" s="230"/>
      <c r="B589" s="377"/>
      <c r="C589" s="375"/>
      <c r="D589" s="375"/>
      <c r="E589" s="232"/>
      <c r="F589" s="377"/>
      <c r="G589" s="231"/>
      <c r="H589" s="231"/>
      <c r="I589" s="231"/>
      <c r="J589" s="231"/>
      <c r="K589" s="237"/>
      <c r="L589" s="231"/>
      <c r="M589" s="238"/>
      <c r="N589" s="238"/>
      <c r="O589" s="238"/>
      <c r="P589" s="236"/>
      <c r="Q589" s="231"/>
      <c r="R589" s="231"/>
      <c r="S589" s="239"/>
      <c r="T589" s="239"/>
      <c r="U589" s="239"/>
    </row>
    <row r="590" spans="1:21" s="240" customFormat="1" ht="20.25" customHeight="1">
      <c r="A590" s="230"/>
      <c r="B590" s="377"/>
      <c r="C590" s="375"/>
      <c r="D590" s="375"/>
      <c r="E590" s="232"/>
      <c r="F590" s="377"/>
      <c r="G590" s="231"/>
      <c r="H590" s="231"/>
      <c r="I590" s="231"/>
      <c r="J590" s="378"/>
      <c r="K590" s="237"/>
      <c r="L590" s="231"/>
      <c r="M590" s="238"/>
      <c r="N590" s="238"/>
      <c r="O590" s="238"/>
      <c r="P590" s="236"/>
      <c r="Q590" s="231"/>
      <c r="R590" s="231"/>
      <c r="S590" s="239"/>
      <c r="T590" s="239"/>
      <c r="U590" s="239"/>
    </row>
    <row r="591" spans="1:21" s="240" customFormat="1" ht="20.25" customHeight="1">
      <c r="A591" s="230"/>
      <c r="B591" s="377"/>
      <c r="C591" s="375"/>
      <c r="D591" s="375"/>
      <c r="E591" s="232"/>
      <c r="F591" s="377"/>
      <c r="G591" s="231"/>
      <c r="H591" s="231"/>
      <c r="I591" s="231"/>
      <c r="J591" s="231"/>
      <c r="K591" s="237"/>
      <c r="L591" s="231"/>
      <c r="M591" s="238"/>
      <c r="N591" s="238"/>
      <c r="O591" s="238"/>
      <c r="P591" s="236"/>
      <c r="Q591" s="231"/>
      <c r="R591" s="231"/>
      <c r="S591" s="239"/>
      <c r="T591" s="239"/>
      <c r="U591" s="239"/>
    </row>
    <row r="592" spans="1:21" s="240" customFormat="1" ht="20.25" customHeight="1">
      <c r="A592" s="230"/>
      <c r="B592" s="377"/>
      <c r="C592" s="375"/>
      <c r="D592" s="375"/>
      <c r="E592" s="232"/>
      <c r="F592" s="377"/>
      <c r="G592" s="231"/>
      <c r="H592" s="231"/>
      <c r="I592" s="231"/>
      <c r="J592" s="231"/>
      <c r="K592" s="237"/>
      <c r="L592" s="231"/>
      <c r="M592" s="238"/>
      <c r="N592" s="238"/>
      <c r="O592" s="238"/>
      <c r="P592" s="236"/>
      <c r="Q592" s="231"/>
      <c r="R592" s="231"/>
      <c r="S592" s="239"/>
      <c r="T592" s="239"/>
      <c r="U592" s="239"/>
    </row>
    <row r="593" spans="1:21" s="240" customFormat="1" ht="20.25" customHeight="1">
      <c r="A593" s="230"/>
      <c r="B593" s="377"/>
      <c r="C593" s="375"/>
      <c r="D593" s="375"/>
      <c r="E593" s="232"/>
      <c r="F593" s="377"/>
      <c r="G593" s="231"/>
      <c r="H593" s="231"/>
      <c r="I593" s="231"/>
      <c r="J593" s="231"/>
      <c r="K593" s="237"/>
      <c r="L593" s="231"/>
      <c r="M593" s="238"/>
      <c r="N593" s="238"/>
      <c r="O593" s="238"/>
      <c r="P593" s="236"/>
      <c r="Q593" s="231"/>
      <c r="R593" s="231"/>
      <c r="S593" s="239"/>
      <c r="T593" s="239"/>
      <c r="U593" s="239"/>
    </row>
    <row r="594" spans="1:21" s="240" customFormat="1" ht="20.25" customHeight="1">
      <c r="A594" s="230"/>
      <c r="B594" s="377"/>
      <c r="C594" s="375"/>
      <c r="D594" s="375"/>
      <c r="E594" s="232"/>
      <c r="F594" s="377"/>
      <c r="G594" s="231"/>
      <c r="H594" s="231"/>
      <c r="I594" s="231"/>
      <c r="J594" s="231"/>
      <c r="K594" s="237"/>
      <c r="L594" s="231"/>
      <c r="M594" s="238"/>
      <c r="N594" s="238"/>
      <c r="O594" s="238"/>
      <c r="P594" s="236"/>
      <c r="Q594" s="231"/>
      <c r="R594" s="231"/>
      <c r="S594" s="239"/>
      <c r="T594" s="239"/>
      <c r="U594" s="239"/>
    </row>
    <row r="595" spans="1:21" s="240" customFormat="1" ht="20.25" customHeight="1">
      <c r="A595" s="230"/>
      <c r="B595" s="377"/>
      <c r="C595" s="375"/>
      <c r="D595" s="375"/>
      <c r="E595" s="232"/>
      <c r="F595" s="233"/>
      <c r="G595" s="231"/>
      <c r="H595" s="231"/>
      <c r="I595" s="231"/>
      <c r="J595" s="231"/>
      <c r="K595" s="235"/>
      <c r="L595" s="231"/>
      <c r="M595" s="238"/>
      <c r="N595" s="238"/>
      <c r="O595" s="238"/>
      <c r="P595" s="236"/>
      <c r="Q595" s="231"/>
      <c r="R595" s="231"/>
      <c r="S595" s="239"/>
      <c r="T595" s="239"/>
      <c r="U595" s="239"/>
    </row>
    <row r="596" spans="1:21" s="240" customFormat="1" ht="20.25" customHeight="1">
      <c r="A596" s="230"/>
      <c r="B596" s="377"/>
      <c r="C596" s="375"/>
      <c r="D596" s="375"/>
      <c r="E596" s="232"/>
      <c r="F596" s="233"/>
      <c r="G596" s="231"/>
      <c r="H596" s="231"/>
      <c r="I596" s="231"/>
      <c r="J596" s="231"/>
      <c r="K596" s="237"/>
      <c r="L596" s="231"/>
      <c r="M596" s="238"/>
      <c r="N596" s="238"/>
      <c r="O596" s="238"/>
      <c r="P596" s="236"/>
      <c r="Q596" s="231"/>
      <c r="R596" s="231"/>
      <c r="S596" s="239"/>
      <c r="T596" s="239"/>
      <c r="U596" s="239"/>
    </row>
    <row r="597" spans="1:21" s="240" customFormat="1" ht="20.25" customHeight="1">
      <c r="A597" s="230"/>
      <c r="B597" s="377"/>
      <c r="C597" s="375"/>
      <c r="D597" s="375"/>
      <c r="E597" s="232"/>
      <c r="F597" s="233"/>
      <c r="G597" s="234"/>
      <c r="H597" s="379"/>
      <c r="I597" s="236"/>
      <c r="J597" s="236"/>
      <c r="K597" s="237"/>
      <c r="L597" s="237"/>
      <c r="M597" s="238"/>
      <c r="N597" s="238"/>
      <c r="O597" s="238"/>
      <c r="P597" s="236"/>
      <c r="Q597" s="236"/>
      <c r="R597" s="239"/>
      <c r="S597" s="239"/>
      <c r="T597" s="239"/>
      <c r="U597" s="239"/>
    </row>
    <row r="598" spans="1:21" s="240" customFormat="1" ht="20.25" customHeight="1">
      <c r="A598" s="230"/>
      <c r="B598" s="377"/>
      <c r="C598" s="374"/>
      <c r="D598" s="374"/>
      <c r="E598" s="232"/>
      <c r="F598" s="233"/>
      <c r="G598" s="378"/>
      <c r="H598" s="378"/>
      <c r="I598" s="231"/>
      <c r="J598" s="378"/>
      <c r="K598" s="231"/>
      <c r="L598" s="231"/>
      <c r="M598" s="238"/>
      <c r="N598" s="238"/>
      <c r="O598" s="238"/>
      <c r="P598" s="236"/>
      <c r="Q598" s="236"/>
      <c r="R598" s="239"/>
      <c r="S598" s="239"/>
      <c r="T598" s="239"/>
      <c r="U598" s="239"/>
    </row>
    <row r="599" spans="1:21" s="240" customFormat="1" ht="20.25" customHeight="1">
      <c r="A599" s="230"/>
      <c r="B599" s="377"/>
      <c r="C599" s="374"/>
      <c r="D599" s="374"/>
      <c r="E599" s="232"/>
      <c r="F599" s="233"/>
      <c r="G599" s="231"/>
      <c r="H599" s="235"/>
      <c r="I599" s="236"/>
      <c r="J599" s="236"/>
      <c r="K599" s="237"/>
      <c r="L599" s="237"/>
      <c r="M599" s="238"/>
      <c r="N599" s="238"/>
      <c r="O599" s="238"/>
      <c r="P599" s="236"/>
      <c r="Q599" s="236"/>
      <c r="R599" s="239"/>
      <c r="S599" s="239"/>
      <c r="T599" s="239"/>
      <c r="U599" s="239"/>
    </row>
    <row r="600" spans="1:17" s="349" customFormat="1" ht="20.25" customHeight="1">
      <c r="A600" s="395"/>
      <c r="B600" s="396"/>
      <c r="C600" s="397"/>
      <c r="D600" s="397"/>
      <c r="E600" s="398"/>
      <c r="F600" s="399"/>
      <c r="G600" s="400"/>
      <c r="H600" s="401"/>
      <c r="I600" s="401"/>
      <c r="J600" s="401"/>
      <c r="K600" s="401"/>
      <c r="L600" s="401"/>
      <c r="M600" s="402"/>
      <c r="N600" s="402"/>
      <c r="O600" s="402"/>
      <c r="P600" s="348"/>
      <c r="Q600" s="348"/>
    </row>
    <row r="601" spans="1:17" s="240" customFormat="1" ht="20.25" customHeight="1">
      <c r="A601" s="230"/>
      <c r="B601" s="374"/>
      <c r="C601" s="374"/>
      <c r="D601" s="374"/>
      <c r="E601" s="232"/>
      <c r="F601" s="233"/>
      <c r="G601" s="234"/>
      <c r="H601" s="235"/>
      <c r="I601" s="364"/>
      <c r="J601" s="364"/>
      <c r="K601" s="381"/>
      <c r="L601" s="381"/>
      <c r="M601" s="380"/>
      <c r="N601" s="380"/>
      <c r="O601" s="380"/>
      <c r="P601" s="236"/>
      <c r="Q601" s="364"/>
    </row>
    <row r="602" spans="1:17" s="240" customFormat="1" ht="56.25" customHeight="1">
      <c r="A602" s="230"/>
      <c r="B602" s="374"/>
      <c r="C602" s="374"/>
      <c r="D602" s="374"/>
      <c r="E602" s="382"/>
      <c r="F602" s="233"/>
      <c r="G602" s="234"/>
      <c r="H602" s="231"/>
      <c r="I602" s="364"/>
      <c r="J602" s="364"/>
      <c r="K602" s="381"/>
      <c r="L602" s="381"/>
      <c r="M602" s="380"/>
      <c r="N602" s="380"/>
      <c r="O602" s="380"/>
      <c r="P602" s="236"/>
      <c r="Q602" s="364"/>
    </row>
    <row r="603" spans="1:17" s="240" customFormat="1" ht="56.25" customHeight="1">
      <c r="A603" s="230"/>
      <c r="B603" s="374"/>
      <c r="C603" s="374"/>
      <c r="D603" s="374"/>
      <c r="E603" s="383"/>
      <c r="F603" s="233"/>
      <c r="G603" s="234"/>
      <c r="H603" s="231"/>
      <c r="I603" s="364"/>
      <c r="J603" s="364"/>
      <c r="K603" s="381"/>
      <c r="L603" s="381"/>
      <c r="M603" s="380"/>
      <c r="N603" s="380"/>
      <c r="O603" s="380"/>
      <c r="P603" s="236"/>
      <c r="Q603" s="364"/>
    </row>
    <row r="604" spans="1:17" s="240" customFormat="1" ht="56.25" customHeight="1">
      <c r="A604" s="230"/>
      <c r="B604" s="374"/>
      <c r="C604" s="374"/>
      <c r="D604" s="374"/>
      <c r="E604" s="382"/>
      <c r="F604" s="233"/>
      <c r="G604" s="234"/>
      <c r="H604" s="231"/>
      <c r="I604" s="364"/>
      <c r="J604" s="364"/>
      <c r="K604" s="381"/>
      <c r="L604" s="381"/>
      <c r="M604" s="380"/>
      <c r="N604" s="380"/>
      <c r="O604" s="380"/>
      <c r="P604" s="236"/>
      <c r="Q604" s="364"/>
    </row>
    <row r="605" spans="1:17" s="240" customFormat="1" ht="56.25" customHeight="1">
      <c r="A605" s="230"/>
      <c r="B605" s="374"/>
      <c r="C605" s="374"/>
      <c r="D605" s="374"/>
      <c r="E605" s="382"/>
      <c r="F605" s="233"/>
      <c r="G605" s="234"/>
      <c r="H605" s="231"/>
      <c r="I605" s="364"/>
      <c r="J605" s="364"/>
      <c r="K605" s="381"/>
      <c r="L605" s="381"/>
      <c r="M605" s="380"/>
      <c r="N605" s="380"/>
      <c r="O605" s="380"/>
      <c r="P605" s="236"/>
      <c r="Q605" s="364"/>
    </row>
    <row r="606" spans="1:17" s="240" customFormat="1" ht="56.25" customHeight="1">
      <c r="A606" s="230"/>
      <c r="B606" s="374"/>
      <c r="C606" s="374"/>
      <c r="D606" s="374"/>
      <c r="E606" s="229"/>
      <c r="F606" s="233"/>
      <c r="G606" s="234"/>
      <c r="H606" s="231"/>
      <c r="I606" s="364"/>
      <c r="J606" s="364"/>
      <c r="K606" s="381"/>
      <c r="L606" s="381"/>
      <c r="M606" s="380"/>
      <c r="N606" s="380"/>
      <c r="O606" s="380"/>
      <c r="P606" s="236"/>
      <c r="Q606" s="364"/>
    </row>
    <row r="607" spans="1:17" s="240" customFormat="1" ht="56.25" customHeight="1">
      <c r="A607" s="230"/>
      <c r="B607" s="374"/>
      <c r="C607" s="374"/>
      <c r="D607" s="374"/>
      <c r="E607" s="382"/>
      <c r="F607" s="233"/>
      <c r="G607" s="234"/>
      <c r="H607" s="235"/>
      <c r="I607" s="364"/>
      <c r="J607" s="364"/>
      <c r="K607" s="381"/>
      <c r="L607" s="381"/>
      <c r="M607" s="380"/>
      <c r="N607" s="380"/>
      <c r="O607" s="380"/>
      <c r="P607" s="236"/>
      <c r="Q607" s="364"/>
    </row>
    <row r="608" spans="1:17" s="240" customFormat="1" ht="75" customHeight="1">
      <c r="A608" s="230"/>
      <c r="B608" s="374"/>
      <c r="C608" s="374"/>
      <c r="D608" s="374"/>
      <c r="E608" s="382"/>
      <c r="F608" s="233"/>
      <c r="G608" s="234"/>
      <c r="H608" s="231"/>
      <c r="I608" s="364"/>
      <c r="J608" s="364"/>
      <c r="K608" s="381"/>
      <c r="L608" s="381"/>
      <c r="M608" s="380"/>
      <c r="N608" s="380"/>
      <c r="O608" s="380"/>
      <c r="P608" s="236"/>
      <c r="Q608" s="364"/>
    </row>
    <row r="609" spans="1:17" s="240" customFormat="1" ht="75" customHeight="1">
      <c r="A609" s="230"/>
      <c r="B609" s="374"/>
      <c r="C609" s="374"/>
      <c r="D609" s="374"/>
      <c r="E609" s="383"/>
      <c r="F609" s="233"/>
      <c r="G609" s="234"/>
      <c r="H609" s="231"/>
      <c r="I609" s="364"/>
      <c r="J609" s="364"/>
      <c r="K609" s="381"/>
      <c r="L609" s="381"/>
      <c r="M609" s="380"/>
      <c r="N609" s="380"/>
      <c r="O609" s="380"/>
      <c r="P609" s="236"/>
      <c r="Q609" s="364"/>
    </row>
    <row r="610" spans="1:17" s="240" customFormat="1" ht="48" customHeight="1">
      <c r="A610" s="230"/>
      <c r="B610" s="374"/>
      <c r="C610" s="374"/>
      <c r="D610" s="374"/>
      <c r="E610" s="382"/>
      <c r="F610" s="233"/>
      <c r="G610" s="234"/>
      <c r="H610" s="231"/>
      <c r="I610" s="364"/>
      <c r="J610" s="364"/>
      <c r="K610" s="381"/>
      <c r="L610" s="381"/>
      <c r="M610" s="380"/>
      <c r="N610" s="380"/>
      <c r="O610" s="380"/>
      <c r="P610" s="236"/>
      <c r="Q610" s="364"/>
    </row>
    <row r="611" spans="1:17" s="240" customFormat="1" ht="40.5" customHeight="1">
      <c r="A611" s="230"/>
      <c r="B611" s="374"/>
      <c r="C611" s="374"/>
      <c r="D611" s="374"/>
      <c r="E611" s="382"/>
      <c r="F611" s="233"/>
      <c r="G611" s="234"/>
      <c r="H611" s="231"/>
      <c r="I611" s="364"/>
      <c r="J611" s="364"/>
      <c r="K611" s="381"/>
      <c r="L611" s="381"/>
      <c r="M611" s="380"/>
      <c r="N611" s="380"/>
      <c r="O611" s="380"/>
      <c r="P611" s="236"/>
      <c r="Q611" s="364"/>
    </row>
    <row r="612" spans="1:17" s="240" customFormat="1" ht="72" customHeight="1">
      <c r="A612" s="230"/>
      <c r="B612" s="374"/>
      <c r="C612" s="374"/>
      <c r="D612" s="374"/>
      <c r="E612" s="382"/>
      <c r="F612" s="233"/>
      <c r="G612" s="234"/>
      <c r="H612" s="231"/>
      <c r="I612" s="364"/>
      <c r="J612" s="364"/>
      <c r="K612" s="381"/>
      <c r="L612" s="381"/>
      <c r="M612" s="380"/>
      <c r="N612" s="380"/>
      <c r="O612" s="380"/>
      <c r="P612" s="236"/>
      <c r="Q612" s="364"/>
    </row>
    <row r="613" spans="1:17" s="240" customFormat="1" ht="20.25" customHeight="1">
      <c r="A613" s="230"/>
      <c r="B613" s="374"/>
      <c r="C613" s="374"/>
      <c r="D613" s="374"/>
      <c r="E613" s="232"/>
      <c r="F613" s="233"/>
      <c r="G613" s="234"/>
      <c r="H613" s="235"/>
      <c r="I613" s="364"/>
      <c r="J613" s="364"/>
      <c r="K613" s="381"/>
      <c r="L613" s="381"/>
      <c r="M613" s="380"/>
      <c r="N613" s="380"/>
      <c r="O613" s="380"/>
      <c r="P613" s="236"/>
      <c r="Q613" s="364"/>
    </row>
    <row r="614" spans="1:17" s="240" customFormat="1" ht="20.25" customHeight="1">
      <c r="A614" s="230"/>
      <c r="B614" s="374"/>
      <c r="C614" s="374"/>
      <c r="D614" s="374"/>
      <c r="E614" s="232"/>
      <c r="F614" s="233"/>
      <c r="G614" s="234"/>
      <c r="H614" s="231"/>
      <c r="I614" s="364"/>
      <c r="J614" s="364"/>
      <c r="K614" s="381"/>
      <c r="L614" s="381"/>
      <c r="M614" s="380"/>
      <c r="N614" s="380"/>
      <c r="O614" s="380"/>
      <c r="P614" s="236"/>
      <c r="Q614" s="364"/>
    </row>
    <row r="615" spans="1:17" s="240" customFormat="1" ht="20.25" customHeight="1">
      <c r="A615" s="230"/>
      <c r="B615" s="374"/>
      <c r="C615" s="374"/>
      <c r="D615" s="374"/>
      <c r="E615" s="232"/>
      <c r="F615" s="233"/>
      <c r="G615" s="234"/>
      <c r="H615" s="235"/>
      <c r="I615" s="364"/>
      <c r="J615" s="364"/>
      <c r="K615" s="381"/>
      <c r="L615" s="381"/>
      <c r="M615" s="380"/>
      <c r="N615" s="380"/>
      <c r="O615" s="380"/>
      <c r="P615" s="236"/>
      <c r="Q615" s="364"/>
    </row>
    <row r="616" spans="1:17" s="366" customFormat="1" ht="20.25" customHeight="1">
      <c r="A616" s="384"/>
      <c r="B616" s="385"/>
      <c r="C616" s="385"/>
      <c r="D616" s="385"/>
      <c r="E616" s="386"/>
      <c r="F616" s="387"/>
      <c r="G616" s="388"/>
      <c r="H616" s="389"/>
      <c r="I616" s="365"/>
      <c r="J616" s="365"/>
      <c r="K616" s="390"/>
      <c r="L616" s="390"/>
      <c r="M616" s="391"/>
      <c r="N616" s="391"/>
      <c r="O616" s="391"/>
      <c r="P616" s="392"/>
      <c r="Q616" s="365"/>
    </row>
    <row r="617" spans="1:17" s="240" customFormat="1" ht="20.25" customHeight="1">
      <c r="A617" s="230"/>
      <c r="B617" s="374"/>
      <c r="C617" s="374"/>
      <c r="D617" s="374"/>
      <c r="E617" s="232"/>
      <c r="F617" s="233"/>
      <c r="G617" s="234"/>
      <c r="H617" s="235"/>
      <c r="I617" s="364"/>
      <c r="J617" s="364"/>
      <c r="K617" s="381"/>
      <c r="L617" s="381"/>
      <c r="M617" s="380"/>
      <c r="N617" s="380"/>
      <c r="O617" s="380"/>
      <c r="P617" s="236"/>
      <c r="Q617" s="364"/>
    </row>
    <row r="618" spans="1:17" s="240" customFormat="1" ht="20.25" customHeight="1">
      <c r="A618" s="230"/>
      <c r="B618" s="374"/>
      <c r="C618" s="374"/>
      <c r="D618" s="374"/>
      <c r="E618" s="232"/>
      <c r="F618" s="233"/>
      <c r="G618" s="234"/>
      <c r="H618" s="235"/>
      <c r="I618" s="364"/>
      <c r="J618" s="364"/>
      <c r="K618" s="381"/>
      <c r="L618" s="381"/>
      <c r="M618" s="380"/>
      <c r="N618" s="380"/>
      <c r="O618" s="380"/>
      <c r="P618" s="236"/>
      <c r="Q618" s="364"/>
    </row>
    <row r="619" spans="1:17" s="240" customFormat="1" ht="20.25" customHeight="1">
      <c r="A619" s="230"/>
      <c r="B619" s="374"/>
      <c r="C619" s="374"/>
      <c r="D619" s="374"/>
      <c r="E619" s="232"/>
      <c r="F619" s="233"/>
      <c r="G619" s="234"/>
      <c r="H619" s="235"/>
      <c r="I619" s="364"/>
      <c r="J619" s="364"/>
      <c r="K619" s="381"/>
      <c r="L619" s="381"/>
      <c r="M619" s="380"/>
      <c r="N619" s="380"/>
      <c r="O619" s="380"/>
      <c r="P619" s="236"/>
      <c r="Q619" s="364"/>
    </row>
    <row r="620" spans="1:17" s="240" customFormat="1" ht="20.25" customHeight="1">
      <c r="A620" s="393"/>
      <c r="B620" s="394"/>
      <c r="C620" s="394"/>
      <c r="D620" s="394"/>
      <c r="E620" s="376"/>
      <c r="F620" s="233"/>
      <c r="G620" s="234"/>
      <c r="H620" s="235"/>
      <c r="I620" s="364"/>
      <c r="J620" s="364"/>
      <c r="K620" s="381"/>
      <c r="L620" s="381"/>
      <c r="M620" s="380"/>
      <c r="N620" s="380"/>
      <c r="O620" s="380"/>
      <c r="P620" s="236"/>
      <c r="Q620" s="364"/>
    </row>
    <row r="621" spans="1:17" s="240" customFormat="1" ht="20.25" customHeight="1">
      <c r="A621" s="393"/>
      <c r="B621" s="394"/>
      <c r="C621" s="394"/>
      <c r="D621" s="394"/>
      <c r="E621" s="376"/>
      <c r="F621" s="233"/>
      <c r="G621" s="234"/>
      <c r="H621" s="235"/>
      <c r="I621" s="364"/>
      <c r="J621" s="364"/>
      <c r="K621" s="381"/>
      <c r="L621" s="381"/>
      <c r="M621" s="380"/>
      <c r="N621" s="380"/>
      <c r="O621" s="380"/>
      <c r="P621" s="236"/>
      <c r="Q621" s="364"/>
    </row>
    <row r="622" spans="1:17" s="240" customFormat="1" ht="20.25" customHeight="1">
      <c r="A622" s="393"/>
      <c r="B622" s="394"/>
      <c r="C622" s="394"/>
      <c r="D622" s="394"/>
      <c r="E622" s="376"/>
      <c r="F622" s="233"/>
      <c r="G622" s="234"/>
      <c r="H622" s="235"/>
      <c r="I622" s="364"/>
      <c r="J622" s="364"/>
      <c r="K622" s="381"/>
      <c r="L622" s="381"/>
      <c r="M622" s="380"/>
      <c r="N622" s="380"/>
      <c r="O622" s="380"/>
      <c r="P622" s="236"/>
      <c r="Q622" s="364"/>
    </row>
    <row r="623" spans="1:17" s="240" customFormat="1" ht="20.25" customHeight="1">
      <c r="A623" s="393"/>
      <c r="B623" s="394"/>
      <c r="C623" s="394"/>
      <c r="D623" s="394"/>
      <c r="E623" s="376"/>
      <c r="F623" s="233"/>
      <c r="G623" s="234"/>
      <c r="H623" s="235"/>
      <c r="I623" s="364"/>
      <c r="J623" s="364"/>
      <c r="K623" s="381"/>
      <c r="L623" s="381"/>
      <c r="M623" s="380"/>
      <c r="N623" s="380"/>
      <c r="O623" s="380"/>
      <c r="P623" s="236"/>
      <c r="Q623" s="364"/>
    </row>
    <row r="624" spans="1:17" s="240" customFormat="1" ht="20.25" customHeight="1">
      <c r="A624" s="393"/>
      <c r="B624" s="394"/>
      <c r="C624" s="394"/>
      <c r="D624" s="394"/>
      <c r="E624" s="376"/>
      <c r="F624" s="233"/>
      <c r="G624" s="234"/>
      <c r="H624" s="235"/>
      <c r="I624" s="364"/>
      <c r="J624" s="364"/>
      <c r="K624" s="381"/>
      <c r="L624" s="381"/>
      <c r="M624" s="380"/>
      <c r="N624" s="380"/>
      <c r="O624" s="380"/>
      <c r="P624" s="236"/>
      <c r="Q624" s="364"/>
    </row>
    <row r="625" spans="2:16" ht="20.25" customHeight="1">
      <c r="B625" s="7"/>
      <c r="C625" s="7"/>
      <c r="D625" s="7"/>
      <c r="F625" s="6"/>
      <c r="G625" s="101"/>
      <c r="H625" s="76"/>
      <c r="P625" s="58"/>
    </row>
    <row r="626" spans="2:16" ht="20.25" customHeight="1">
      <c r="B626" s="7"/>
      <c r="C626" s="7"/>
      <c r="D626" s="7"/>
      <c r="F626" s="6"/>
      <c r="G626" s="101"/>
      <c r="H626" s="76"/>
      <c r="P626" s="58"/>
    </row>
    <row r="627" spans="2:16" ht="20.25" customHeight="1">
      <c r="B627" s="7"/>
      <c r="C627" s="7"/>
      <c r="D627" s="7"/>
      <c r="F627" s="6"/>
      <c r="G627" s="101"/>
      <c r="H627" s="76"/>
      <c r="P627" s="58"/>
    </row>
    <row r="628" spans="2:16" ht="20.25" customHeight="1">
      <c r="B628" s="7"/>
      <c r="C628" s="7"/>
      <c r="D628" s="7"/>
      <c r="F628" s="6"/>
      <c r="G628" s="101"/>
      <c r="H628" s="76"/>
      <c r="P628" s="58"/>
    </row>
    <row r="629" spans="2:16" ht="20.25" customHeight="1">
      <c r="B629" s="7"/>
      <c r="C629" s="7"/>
      <c r="D629" s="7"/>
      <c r="F629" s="6"/>
      <c r="G629" s="101"/>
      <c r="H629" s="76"/>
      <c r="P629" s="58"/>
    </row>
    <row r="630" spans="2:16" ht="20.25" customHeight="1">
      <c r="B630" s="7"/>
      <c r="C630" s="7"/>
      <c r="D630" s="7"/>
      <c r="F630" s="6"/>
      <c r="G630" s="101"/>
      <c r="H630" s="76"/>
      <c r="P630" s="58"/>
    </row>
    <row r="631" spans="2:16" ht="20.25" customHeight="1">
      <c r="B631" s="7"/>
      <c r="C631" s="7"/>
      <c r="D631" s="7"/>
      <c r="F631" s="6"/>
      <c r="G631" s="101"/>
      <c r="H631" s="76"/>
      <c r="P631" s="58"/>
    </row>
    <row r="632" spans="3:16" ht="18" customHeight="1">
      <c r="C632" s="1"/>
      <c r="D632" s="1"/>
      <c r="H632" s="59"/>
      <c r="P632" s="58"/>
    </row>
    <row r="633" spans="3:16" ht="18" customHeight="1">
      <c r="C633" s="1"/>
      <c r="D633" s="1"/>
      <c r="H633" s="59"/>
      <c r="P633" s="58"/>
    </row>
    <row r="634" spans="3:16" ht="18" customHeight="1">
      <c r="C634" s="1"/>
      <c r="D634" s="1"/>
      <c r="H634" s="59"/>
      <c r="P634" s="58"/>
    </row>
    <row r="635" spans="3:16" ht="18" customHeight="1">
      <c r="C635" s="1"/>
      <c r="D635" s="1"/>
      <c r="H635" s="59"/>
      <c r="P635" s="58"/>
    </row>
    <row r="636" spans="3:16" ht="18" customHeight="1">
      <c r="C636" s="1"/>
      <c r="D636" s="1"/>
      <c r="H636" s="59"/>
      <c r="P636" s="58"/>
    </row>
    <row r="637" spans="3:16" ht="18" customHeight="1">
      <c r="C637" s="1"/>
      <c r="D637" s="1"/>
      <c r="H637" s="59"/>
      <c r="P637" s="58"/>
    </row>
    <row r="638" spans="3:16" ht="18" customHeight="1">
      <c r="C638" s="1"/>
      <c r="D638" s="1"/>
      <c r="H638" s="59"/>
      <c r="P638" s="58"/>
    </row>
    <row r="639" spans="3:16" ht="18" customHeight="1">
      <c r="C639" s="1"/>
      <c r="D639" s="1"/>
      <c r="H639" s="59"/>
      <c r="P639" s="58"/>
    </row>
    <row r="640" spans="3:16" ht="18" customHeight="1">
      <c r="C640" s="1"/>
      <c r="D640" s="1"/>
      <c r="H640" s="59"/>
      <c r="P640" s="58"/>
    </row>
    <row r="641" spans="3:16" ht="18" customHeight="1">
      <c r="C641" s="1"/>
      <c r="D641" s="1"/>
      <c r="H641" s="59"/>
      <c r="P641" s="58"/>
    </row>
    <row r="642" spans="3:16" ht="18" customHeight="1">
      <c r="C642" s="1"/>
      <c r="D642" s="1"/>
      <c r="H642" s="59"/>
      <c r="P642" s="58"/>
    </row>
    <row r="643" spans="3:16" ht="18" customHeight="1">
      <c r="C643" s="1"/>
      <c r="D643" s="1"/>
      <c r="H643" s="59"/>
      <c r="P643" s="58"/>
    </row>
    <row r="644" spans="3:16" ht="18" customHeight="1">
      <c r="C644" s="1"/>
      <c r="D644" s="1"/>
      <c r="H644" s="59"/>
      <c r="P644" s="58"/>
    </row>
    <row r="645" spans="3:16" ht="18" customHeight="1">
      <c r="C645" s="1"/>
      <c r="D645" s="1"/>
      <c r="H645" s="59"/>
      <c r="P645" s="58"/>
    </row>
    <row r="646" spans="3:16" ht="18" customHeight="1">
      <c r="C646" s="1"/>
      <c r="D646" s="1"/>
      <c r="H646" s="59"/>
      <c r="P646" s="58"/>
    </row>
    <row r="647" spans="3:16" ht="18" customHeight="1">
      <c r="C647" s="1"/>
      <c r="D647" s="1"/>
      <c r="H647" s="59"/>
      <c r="P647" s="58"/>
    </row>
    <row r="648" spans="3:16" ht="18" customHeight="1">
      <c r="C648" s="1"/>
      <c r="D648" s="1"/>
      <c r="H648" s="59"/>
      <c r="P648" s="58"/>
    </row>
    <row r="649" spans="3:16" ht="18" customHeight="1">
      <c r="C649" s="1"/>
      <c r="D649" s="1"/>
      <c r="H649" s="59"/>
      <c r="P649" s="58"/>
    </row>
    <row r="650" spans="3:16" ht="18" customHeight="1">
      <c r="C650" s="1"/>
      <c r="D650" s="1"/>
      <c r="H650" s="59"/>
      <c r="P650" s="58"/>
    </row>
    <row r="651" spans="3:16" ht="18" customHeight="1">
      <c r="C651" s="1"/>
      <c r="D651" s="1"/>
      <c r="H651" s="59"/>
      <c r="P651" s="58"/>
    </row>
    <row r="652" spans="3:16" ht="18" customHeight="1">
      <c r="C652" s="1"/>
      <c r="D652" s="1"/>
      <c r="H652" s="59"/>
      <c r="P652" s="58"/>
    </row>
    <row r="653" spans="3:16" ht="18" customHeight="1">
      <c r="C653" s="1"/>
      <c r="D653" s="1"/>
      <c r="H653" s="59"/>
      <c r="P653" s="58"/>
    </row>
    <row r="654" spans="3:16" ht="18" customHeight="1">
      <c r="C654" s="1"/>
      <c r="D654" s="1"/>
      <c r="H654" s="59"/>
      <c r="P654" s="58"/>
    </row>
    <row r="655" spans="3:16" ht="18" customHeight="1">
      <c r="C655" s="1"/>
      <c r="D655" s="1"/>
      <c r="H655" s="59"/>
      <c r="P655" s="58"/>
    </row>
    <row r="656" spans="3:16" ht="18" customHeight="1">
      <c r="C656" s="1"/>
      <c r="D656" s="1"/>
      <c r="H656" s="59"/>
      <c r="P656" s="58"/>
    </row>
    <row r="657" spans="3:16" ht="18" customHeight="1">
      <c r="C657" s="1"/>
      <c r="D657" s="1"/>
      <c r="H657" s="59"/>
      <c r="P657" s="58"/>
    </row>
    <row r="658" spans="3:16" ht="18" customHeight="1">
      <c r="C658" s="1"/>
      <c r="D658" s="1"/>
      <c r="H658" s="59"/>
      <c r="P658" s="58"/>
    </row>
    <row r="659" spans="3:16" ht="18" customHeight="1">
      <c r="C659" s="1"/>
      <c r="D659" s="1"/>
      <c r="H659" s="59"/>
      <c r="P659" s="58"/>
    </row>
    <row r="660" spans="3:16" ht="18" customHeight="1">
      <c r="C660" s="1"/>
      <c r="D660" s="1"/>
      <c r="H660" s="59"/>
      <c r="P660" s="58"/>
    </row>
    <row r="661" spans="3:16" ht="18" customHeight="1">
      <c r="C661" s="1"/>
      <c r="D661" s="1"/>
      <c r="H661" s="59"/>
      <c r="P661" s="58"/>
    </row>
    <row r="662" spans="3:16" ht="18" customHeight="1">
      <c r="C662" s="1"/>
      <c r="D662" s="1"/>
      <c r="H662" s="59"/>
      <c r="P662" s="58"/>
    </row>
    <row r="663" spans="3:16" ht="18" customHeight="1">
      <c r="C663" s="1"/>
      <c r="D663" s="1"/>
      <c r="H663" s="59"/>
      <c r="P663" s="58"/>
    </row>
    <row r="664" spans="3:16" ht="18" customHeight="1">
      <c r="C664" s="1"/>
      <c r="D664" s="1"/>
      <c r="H664" s="59"/>
      <c r="P664" s="58"/>
    </row>
    <row r="665" spans="3:16" ht="18" customHeight="1">
      <c r="C665" s="1"/>
      <c r="D665" s="1"/>
      <c r="H665" s="59"/>
      <c r="P665" s="58"/>
    </row>
    <row r="666" spans="8:16" ht="18" customHeight="1">
      <c r="H666" s="59"/>
      <c r="P666" s="58"/>
    </row>
    <row r="667" spans="8:16" ht="18" customHeight="1">
      <c r="H667" s="59"/>
      <c r="P667" s="58"/>
    </row>
    <row r="668" spans="8:16" ht="18" customHeight="1">
      <c r="H668" s="59"/>
      <c r="P668" s="58"/>
    </row>
    <row r="669" spans="8:16" ht="18" customHeight="1">
      <c r="H669" s="59"/>
      <c r="P669" s="58"/>
    </row>
    <row r="670" spans="8:16" ht="18" customHeight="1">
      <c r="H670" s="59"/>
      <c r="P670" s="58"/>
    </row>
    <row r="671" spans="8:16" ht="18" customHeight="1">
      <c r="H671" s="59"/>
      <c r="P671" s="58"/>
    </row>
    <row r="672" spans="8:16" ht="18" customHeight="1">
      <c r="H672" s="59"/>
      <c r="P672" s="58"/>
    </row>
    <row r="673" spans="8:16" ht="18" customHeight="1">
      <c r="H673" s="59"/>
      <c r="P673" s="58"/>
    </row>
    <row r="674" spans="8:16" ht="18" customHeight="1">
      <c r="H674" s="59"/>
      <c r="P674" s="58"/>
    </row>
    <row r="675" spans="8:16" ht="18" customHeight="1">
      <c r="H675" s="59"/>
      <c r="P675" s="58"/>
    </row>
    <row r="676" spans="8:16" ht="18" customHeight="1">
      <c r="H676" s="59"/>
      <c r="P676" s="58"/>
    </row>
    <row r="677" spans="8:16" ht="18" customHeight="1">
      <c r="H677" s="59"/>
      <c r="P677" s="58"/>
    </row>
    <row r="678" spans="8:16" ht="18" customHeight="1">
      <c r="H678" s="59"/>
      <c r="P678" s="58"/>
    </row>
    <row r="679" spans="8:16" ht="18" customHeight="1">
      <c r="H679" s="59"/>
      <c r="P679" s="58"/>
    </row>
    <row r="680" spans="8:16" ht="18" customHeight="1">
      <c r="H680" s="59"/>
      <c r="P680" s="58"/>
    </row>
    <row r="681" spans="8:16" ht="18" customHeight="1">
      <c r="H681" s="59"/>
      <c r="P681" s="58"/>
    </row>
    <row r="682" spans="8:16" ht="18" customHeight="1">
      <c r="H682" s="59"/>
      <c r="P682" s="58"/>
    </row>
    <row r="683" spans="8:16" ht="18" customHeight="1">
      <c r="H683" s="59"/>
      <c r="P683" s="58"/>
    </row>
    <row r="684" spans="8:16" ht="18" customHeight="1">
      <c r="H684" s="59"/>
      <c r="P684" s="58"/>
    </row>
    <row r="685" spans="8:16" ht="18" customHeight="1">
      <c r="H685" s="59"/>
      <c r="P685" s="58"/>
    </row>
    <row r="686" spans="8:16" ht="18" customHeight="1">
      <c r="H686" s="59"/>
      <c r="P686" s="58"/>
    </row>
    <row r="687" spans="8:16" ht="18" customHeight="1">
      <c r="H687" s="59"/>
      <c r="P687" s="58"/>
    </row>
    <row r="688" spans="8:16" ht="18" customHeight="1">
      <c r="H688" s="59"/>
      <c r="P688" s="58"/>
    </row>
    <row r="689" spans="8:16" ht="18" customHeight="1">
      <c r="H689" s="59"/>
      <c r="P689" s="58"/>
    </row>
    <row r="690" spans="8:16" ht="18" customHeight="1">
      <c r="H690" s="59"/>
      <c r="P690" s="58"/>
    </row>
    <row r="691" spans="8:16" ht="18" customHeight="1">
      <c r="H691" s="59"/>
      <c r="P691" s="58"/>
    </row>
    <row r="692" spans="8:16" ht="18" customHeight="1">
      <c r="H692" s="59"/>
      <c r="P692" s="58"/>
    </row>
    <row r="693" spans="8:16" ht="18" customHeight="1">
      <c r="H693" s="59"/>
      <c r="P693" s="58"/>
    </row>
    <row r="694" spans="8:16" ht="18" customHeight="1">
      <c r="H694" s="59"/>
      <c r="P694" s="58"/>
    </row>
    <row r="695" spans="8:16" ht="18" customHeight="1">
      <c r="H695" s="59"/>
      <c r="P695" s="58"/>
    </row>
    <row r="696" spans="8:16" ht="18" customHeight="1">
      <c r="H696" s="59"/>
      <c r="P696" s="58"/>
    </row>
    <row r="697" spans="8:16" ht="18" customHeight="1">
      <c r="H697" s="59"/>
      <c r="P697" s="58"/>
    </row>
    <row r="698" spans="8:16" ht="18" customHeight="1">
      <c r="H698" s="59"/>
      <c r="P698" s="58"/>
    </row>
    <row r="699" spans="8:16" ht="18" customHeight="1">
      <c r="H699" s="59"/>
      <c r="P699" s="58"/>
    </row>
    <row r="700" spans="8:16" ht="18" customHeight="1">
      <c r="H700" s="59"/>
      <c r="P700" s="58"/>
    </row>
    <row r="701" spans="8:16" ht="18" customHeight="1">
      <c r="H701" s="59"/>
      <c r="P701" s="58"/>
    </row>
    <row r="702" spans="8:16" ht="18" customHeight="1">
      <c r="H702" s="59"/>
      <c r="P702" s="58"/>
    </row>
    <row r="703" spans="8:16" ht="18" customHeight="1">
      <c r="H703" s="59"/>
      <c r="P703" s="58"/>
    </row>
    <row r="704" spans="8:16" ht="18" customHeight="1">
      <c r="H704" s="59"/>
      <c r="P704" s="58"/>
    </row>
    <row r="705" spans="8:16" ht="18" customHeight="1">
      <c r="H705" s="59"/>
      <c r="P705" s="58"/>
    </row>
    <row r="706" spans="8:16" ht="18" customHeight="1">
      <c r="H706" s="59"/>
      <c r="P706" s="58"/>
    </row>
    <row r="707" spans="8:16" ht="18" customHeight="1">
      <c r="H707" s="59"/>
      <c r="P707" s="58"/>
    </row>
    <row r="708" spans="8:16" ht="18" customHeight="1">
      <c r="H708" s="59"/>
      <c r="P708" s="58"/>
    </row>
    <row r="709" spans="8:16" ht="18" customHeight="1">
      <c r="H709" s="59"/>
      <c r="P709" s="58"/>
    </row>
    <row r="710" spans="8:16" ht="18" customHeight="1">
      <c r="H710" s="59"/>
      <c r="P710" s="58"/>
    </row>
    <row r="711" spans="8:16" ht="18" customHeight="1">
      <c r="H711" s="59"/>
      <c r="P711" s="58"/>
    </row>
    <row r="712" spans="8:16" ht="18" customHeight="1">
      <c r="H712" s="59"/>
      <c r="P712" s="58"/>
    </row>
    <row r="713" spans="8:16" ht="18" customHeight="1">
      <c r="H713" s="59"/>
      <c r="P713" s="58"/>
    </row>
    <row r="714" spans="8:16" ht="18" customHeight="1">
      <c r="H714" s="59"/>
      <c r="P714" s="58"/>
    </row>
    <row r="715" spans="8:16" ht="18" customHeight="1">
      <c r="H715" s="59"/>
      <c r="P715" s="58"/>
    </row>
    <row r="716" spans="8:16" ht="18" customHeight="1">
      <c r="H716" s="59"/>
      <c r="P716" s="58"/>
    </row>
    <row r="717" spans="8:16" ht="18" customHeight="1">
      <c r="H717" s="59"/>
      <c r="P717" s="58"/>
    </row>
    <row r="718" spans="8:16" ht="18" customHeight="1">
      <c r="H718" s="59"/>
      <c r="P718" s="58"/>
    </row>
    <row r="719" spans="8:16" ht="18" customHeight="1">
      <c r="H719" s="59"/>
      <c r="P719" s="58"/>
    </row>
    <row r="720" spans="8:16" ht="18" customHeight="1">
      <c r="H720" s="59"/>
      <c r="P720" s="58"/>
    </row>
    <row r="721" spans="8:16" ht="18" customHeight="1">
      <c r="H721" s="59"/>
      <c r="P721" s="58"/>
    </row>
    <row r="722" spans="8:16" ht="18" customHeight="1">
      <c r="H722" s="59"/>
      <c r="P722" s="58"/>
    </row>
    <row r="723" spans="8:16" ht="18" customHeight="1">
      <c r="H723" s="59"/>
      <c r="P723" s="58"/>
    </row>
    <row r="724" spans="8:16" ht="18" customHeight="1">
      <c r="H724" s="59"/>
      <c r="P724" s="58"/>
    </row>
    <row r="725" spans="8:16" ht="18" customHeight="1">
      <c r="H725" s="59"/>
      <c r="P725" s="58"/>
    </row>
    <row r="726" spans="8:16" ht="18" customHeight="1">
      <c r="H726" s="59"/>
      <c r="P726" s="58"/>
    </row>
    <row r="727" spans="8:16" ht="18" customHeight="1">
      <c r="H727" s="59"/>
      <c r="P727" s="58"/>
    </row>
    <row r="728" spans="8:16" ht="18" customHeight="1">
      <c r="H728" s="59"/>
      <c r="P728" s="58"/>
    </row>
    <row r="729" spans="8:16" ht="18" customHeight="1">
      <c r="H729" s="59"/>
      <c r="P729" s="58"/>
    </row>
    <row r="730" spans="8:16" ht="18" customHeight="1">
      <c r="H730" s="59"/>
      <c r="P730" s="58"/>
    </row>
    <row r="731" spans="8:16" ht="18" customHeight="1">
      <c r="H731" s="59"/>
      <c r="P731" s="58"/>
    </row>
    <row r="732" spans="8:16" ht="18" customHeight="1">
      <c r="H732" s="59"/>
      <c r="P732" s="58"/>
    </row>
    <row r="733" spans="8:16" ht="18" customHeight="1">
      <c r="H733" s="59"/>
      <c r="P733" s="58"/>
    </row>
    <row r="734" spans="8:16" ht="18" customHeight="1">
      <c r="H734" s="59"/>
      <c r="P734" s="58"/>
    </row>
    <row r="735" spans="8:16" ht="18" customHeight="1">
      <c r="H735" s="59"/>
      <c r="P735" s="58"/>
    </row>
    <row r="736" spans="8:16" ht="18" customHeight="1">
      <c r="H736" s="59"/>
      <c r="P736" s="58"/>
    </row>
    <row r="737" spans="8:16" ht="18" customHeight="1">
      <c r="H737" s="59"/>
      <c r="P737" s="58"/>
    </row>
    <row r="738" spans="8:16" ht="18" customHeight="1">
      <c r="H738" s="59"/>
      <c r="P738" s="58"/>
    </row>
    <row r="739" spans="8:16" ht="18" customHeight="1">
      <c r="H739" s="59"/>
      <c r="P739" s="58"/>
    </row>
    <row r="740" spans="8:16" ht="18">
      <c r="H740" s="59"/>
      <c r="P740" s="58"/>
    </row>
    <row r="741" spans="8:16" ht="18">
      <c r="H741" s="59"/>
      <c r="P741" s="58"/>
    </row>
    <row r="742" ht="18">
      <c r="H742" s="59"/>
    </row>
    <row r="743" ht="18">
      <c r="H743" s="59"/>
    </row>
    <row r="744" spans="1:33" s="30" customFormat="1" ht="18">
      <c r="A744" s="144"/>
      <c r="C744" s="83"/>
      <c r="D744" s="83"/>
      <c r="E744" s="86"/>
      <c r="F744" s="87"/>
      <c r="G744" s="104"/>
      <c r="H744" s="85"/>
      <c r="I744" s="84"/>
      <c r="J744" s="84"/>
      <c r="K744" s="151"/>
      <c r="L744" s="151"/>
      <c r="M744" s="123"/>
      <c r="N744" s="123"/>
      <c r="O744" s="123"/>
      <c r="Q744" s="346"/>
      <c r="R744" s="347"/>
      <c r="S744" s="347"/>
      <c r="T744" s="347"/>
      <c r="U744" s="347"/>
      <c r="V744" s="347"/>
      <c r="W744" s="347"/>
      <c r="X744" s="347"/>
      <c r="Y744" s="347"/>
      <c r="Z744" s="347"/>
      <c r="AA744" s="347"/>
      <c r="AB744" s="347"/>
      <c r="AC744" s="347"/>
      <c r="AD744" s="347"/>
      <c r="AE744" s="347"/>
      <c r="AF744" s="347"/>
      <c r="AG744" s="347"/>
    </row>
    <row r="745" spans="9:10" ht="18">
      <c r="I745" s="65"/>
      <c r="J745" s="65"/>
    </row>
  </sheetData>
  <sheetProtection/>
  <mergeCells count="17">
    <mergeCell ref="M5:M7"/>
    <mergeCell ref="K5:K7"/>
    <mergeCell ref="I5:J7"/>
    <mergeCell ref="A5:A7"/>
    <mergeCell ref="C5:C7"/>
    <mergeCell ref="B5:B7"/>
    <mergeCell ref="H6:H7"/>
    <mergeCell ref="G6:G7"/>
    <mergeCell ref="B2:O2"/>
    <mergeCell ref="F5:H5"/>
    <mergeCell ref="B578:C578"/>
    <mergeCell ref="F6:F7"/>
    <mergeCell ref="E5:E7"/>
    <mergeCell ref="B3:O3"/>
    <mergeCell ref="L5:L7"/>
    <mergeCell ref="N5:N7"/>
    <mergeCell ref="O5:O7"/>
  </mergeCells>
  <printOptions/>
  <pageMargins left="0.2" right="0.1968503937007874" top="0.1968503937007874" bottom="0.1968503937007874" header="0.1968503937007874" footer="0.2362204724409449"/>
  <pageSetup horizontalDpi="600" verticalDpi="600" orientation="landscape" paperSize="9" scale="47" r:id="rId1"/>
  <rowBreaks count="47" manualBreakCount="47">
    <brk id="26" max="16" man="1"/>
    <brk id="37" max="16" man="1"/>
    <brk id="47" max="16" man="1"/>
    <brk id="57" max="16" man="1"/>
    <brk id="66" max="16" man="1"/>
    <brk id="77" max="16" man="1"/>
    <brk id="87" max="16" man="1"/>
    <brk id="98" max="16" man="1"/>
    <brk id="110" max="16" man="1"/>
    <brk id="126" max="16" man="1"/>
    <brk id="138" max="16" man="1"/>
    <brk id="149" max="16" man="1"/>
    <brk id="161" max="16" man="1"/>
    <brk id="175" max="16" man="1"/>
    <brk id="190" max="16" man="1"/>
    <brk id="201" max="16" man="1"/>
    <brk id="212" max="16" man="1"/>
    <brk id="221" max="16" man="1"/>
    <brk id="231" max="255" man="1"/>
    <brk id="248" max="16" man="1"/>
    <brk id="257" max="16" man="1"/>
    <brk id="274" max="16" man="1"/>
    <brk id="288" max="16" man="1"/>
    <brk id="303" max="16" man="1"/>
    <brk id="317" max="16" man="1"/>
    <brk id="329" max="16" man="1"/>
    <brk id="339" max="16" man="1"/>
    <brk id="349" max="16" man="1"/>
    <brk id="359" max="16" man="1"/>
    <brk id="374" max="16" man="1"/>
    <brk id="396" max="16" man="1"/>
    <brk id="407" max="16" man="1"/>
    <brk id="418" max="16" man="1"/>
    <brk id="427" max="16" man="1"/>
    <brk id="440" max="16" man="1"/>
    <brk id="452" max="16" man="1"/>
    <brk id="461" max="16" man="1"/>
    <brk id="473" max="16" man="1"/>
    <brk id="492" max="16" man="1"/>
    <brk id="511" max="16" man="1"/>
    <brk id="524" max="16" man="1"/>
    <brk id="533" max="16" man="1"/>
    <brk id="544" max="16" man="1"/>
    <brk id="567" max="16" man="1"/>
    <brk id="607" max="24" man="1"/>
    <brk id="656" max="24" man="1"/>
    <brk id="718" max="24" man="1"/>
  </rowBreaks>
  <colBreaks count="9" manualBreakCount="9">
    <brk id="25" max="65535" man="1"/>
    <brk id="69" max="65535" man="1"/>
    <brk id="93" max="65535" man="1"/>
    <brk id="117" max="65535" man="1"/>
    <brk id="141" max="65535" man="1"/>
    <brk id="165" max="65535" man="1"/>
    <brk id="189" max="65535" man="1"/>
    <brk id="213" max="65535" man="1"/>
    <brk id="2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user_463</dc:creator>
  <cp:keywords/>
  <dc:description/>
  <cp:lastModifiedBy>user416b</cp:lastModifiedBy>
  <cp:lastPrinted>2017-02-14T13:28:21Z</cp:lastPrinted>
  <dcterms:created xsi:type="dcterms:W3CDTF">2007-07-18T08:33:07Z</dcterms:created>
  <dcterms:modified xsi:type="dcterms:W3CDTF">2017-02-21T11:30:35Z</dcterms:modified>
  <cp:category/>
  <cp:version/>
  <cp:contentType/>
  <cp:contentStatus/>
</cp:coreProperties>
</file>