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Будівництво Капітальн ремонти" sheetId="1" r:id="rId1"/>
  </sheets>
  <definedNames>
    <definedName name="_xlnm._FilterDatabase" localSheetId="0" hidden="1">'Будівництво Капітальн ремонти'!$A$2:$G$3</definedName>
    <definedName name="Z_0807BC37_3C63_4F33_8764_08C0EDADAA6D_.wvu.FilterData" localSheetId="0" hidden="1">'Будівництво Капітальн ремонти'!$A$2:$G$3</definedName>
    <definedName name="Z_0807BC37_3C63_4F33_8764_08C0EDADAA6D_.wvu.PrintTitles" localSheetId="0" hidden="1">'Будівництво Капітальн ремонти'!$2:$3</definedName>
    <definedName name="Z_237E48EE_855D_4E22_A215_D7BA155C0632_.wvu.FilterData" localSheetId="0" hidden="1">'Будівництво Капітальн ремонти'!$A$2:$G$3</definedName>
    <definedName name="Z_237E48EE_855D_4E22_A215_D7BA155C0632_.wvu.PrintTitles" localSheetId="0" hidden="1">'Будівництво Капітальн ремонти'!$2:$3</definedName>
    <definedName name="Z_5353A7D7_40DB_4C7C_B73E_9BD41A6C5998_.wvu.FilterData" localSheetId="0" hidden="1">'Будівництво Капітальн ремонти'!$A$2:$G$3</definedName>
    <definedName name="Z_63624039_79B7_4B53_8C9B_62AEAD1FE854_.wvu.FilterData" localSheetId="0" hidden="1">'Будівництво Капітальн ремонти'!$A$2:$G$3</definedName>
    <definedName name="Z_63624039_79B7_4B53_8C9B_62AEAD1FE854_.wvu.PrintTitles" localSheetId="0" hidden="1">'Будівництво Капітальн ремонти'!$2:$3</definedName>
    <definedName name="Z_6C4C0A1E_9F55_46A5_9256_CBEA636F78CA_.wvu.FilterData" localSheetId="0" hidden="1">'Будівництво Капітальн ремонти'!$A$2:$G$3</definedName>
    <definedName name="Z_6C4C0A1E_9F55_46A5_9256_CBEA636F78CA_.wvu.PrintTitles" localSheetId="0" hidden="1">'Будівництво Капітальн ремонти'!$2:$3</definedName>
    <definedName name="Z_A4CF56CF_C34B_4294_818E_256B314FC2E6_.wvu.FilterData" localSheetId="0" hidden="1">'Будівництво Капітальн ремонти'!$A$2:$G$3</definedName>
    <definedName name="Z_A4CF56CF_C34B_4294_818E_256B314FC2E6_.wvu.PrintTitles" localSheetId="0" hidden="1">'Будівництво Капітальн ремонти'!$2:$3</definedName>
    <definedName name="Z_B2B7808A_1DE3_4E8C_BA26_3C1F89D42E45_.wvu.FilterData" localSheetId="0" hidden="1">'Будівництво Капітальн ремонти'!$A$2:$G$3</definedName>
    <definedName name="Z_B2B7808A_1DE3_4E8C_BA26_3C1F89D42E45_.wvu.PrintTitles" localSheetId="0" hidden="1">'Будівництво Капітальн ремонти'!$2:$3</definedName>
    <definedName name="Z_C08C5C12_FFBC_4F4C_9138_5D34ADCEB223_.wvu.FilterData" localSheetId="0" hidden="1">'Будівництво Капітальн ремонти'!$A$2:$G$3</definedName>
    <definedName name="Z_C08C5C12_FFBC_4F4C_9138_5D34ADCEB223_.wvu.PrintTitles" localSheetId="0" hidden="1">'Будівництво Капітальн ремонти'!$2:$3</definedName>
    <definedName name="Z_C431141F_117F_49C7_B3E7_D4961D1E781E_.wvu.FilterData" localSheetId="0" hidden="1">'Будівництво Капітальн ремонти'!$A$2:$G$3</definedName>
    <definedName name="Z_C431141F_117F_49C7_B3E7_D4961D1E781E_.wvu.PrintTitles" localSheetId="0" hidden="1">'Будівництво Капітальн ремонти'!$2:$3</definedName>
    <definedName name="Z_EED4C4C4_2768_4906_8D20_11DE2EB8B1AD_.wvu.FilterData" localSheetId="0" hidden="1">'Будівництво Капітальн ремонти'!$A$2:$G$3</definedName>
    <definedName name="Z_EED4C4C4_2768_4906_8D20_11DE2EB8B1AD_.wvu.PrintTitles" localSheetId="0" hidden="1">'Будівництво Капітальн ремонти'!$2:$3</definedName>
    <definedName name="_xlnm.Print_Titles" localSheetId="0">'Будівництво Капітальн ремонти'!$2:$3</definedName>
  </definedNames>
  <calcPr calcId="124519"/>
</workbook>
</file>

<file path=xl/calcChain.xml><?xml version="1.0" encoding="utf-8"?>
<calcChain xmlns="http://schemas.openxmlformats.org/spreadsheetml/2006/main">
  <c r="D5" i="1"/>
  <c r="F5"/>
  <c r="F6"/>
  <c r="F8"/>
  <c r="F10"/>
  <c r="F11"/>
  <c r="F12"/>
  <c r="D14"/>
  <c r="F14"/>
  <c r="F15"/>
  <c r="F17"/>
  <c r="D22"/>
  <c r="E22"/>
  <c r="F22"/>
  <c r="C24"/>
  <c r="D26"/>
  <c r="E26"/>
  <c r="F26"/>
  <c r="E31"/>
  <c r="E32" s="1"/>
  <c r="D32"/>
  <c r="F32"/>
  <c r="D34"/>
  <c r="F34"/>
  <c r="D38"/>
  <c r="F52"/>
  <c r="F161" s="1"/>
  <c r="D53"/>
  <c r="D52" s="1"/>
  <c r="F53"/>
  <c r="D149"/>
  <c r="F149"/>
  <c r="F151"/>
  <c r="D152"/>
  <c r="D151" s="1"/>
  <c r="D154"/>
  <c r="F154"/>
  <c r="D156"/>
  <c r="F156"/>
  <c r="D159"/>
  <c r="F159"/>
  <c r="E161"/>
  <c r="E217"/>
  <c r="D222"/>
  <c r="E222"/>
  <c r="F222"/>
  <c r="F288" s="1"/>
  <c r="E223"/>
  <c r="E243"/>
  <c r="D252"/>
  <c r="E252"/>
  <c r="F252"/>
  <c r="D269"/>
  <c r="E269"/>
  <c r="F269"/>
  <c r="D277"/>
  <c r="E277"/>
  <c r="F277"/>
  <c r="D287"/>
  <c r="D288" s="1"/>
  <c r="E287"/>
  <c r="F287"/>
  <c r="E288"/>
  <c r="D329"/>
  <c r="E329"/>
  <c r="F329"/>
  <c r="D345"/>
  <c r="E345"/>
  <c r="F345"/>
  <c r="D352"/>
  <c r="D435" s="1"/>
  <c r="E352"/>
  <c r="E435" s="1"/>
  <c r="F352"/>
  <c r="E353"/>
  <c r="E356"/>
  <c r="E360"/>
  <c r="E363"/>
  <c r="D366"/>
  <c r="E366"/>
  <c r="F366"/>
  <c r="F367"/>
  <c r="E371"/>
  <c r="F379"/>
  <c r="E386"/>
  <c r="D389"/>
  <c r="E389"/>
  <c r="F389"/>
  <c r="F435" s="1"/>
  <c r="E390"/>
  <c r="D410"/>
  <c r="E410"/>
  <c r="F410"/>
  <c r="D417"/>
  <c r="E417"/>
  <c r="F417"/>
  <c r="D426"/>
  <c r="E426"/>
  <c r="F426"/>
  <c r="D431"/>
  <c r="E431"/>
  <c r="F431"/>
  <c r="D434"/>
  <c r="E434"/>
  <c r="F434"/>
  <c r="D460"/>
  <c r="E460"/>
  <c r="F460"/>
  <c r="D462"/>
  <c r="E462"/>
  <c r="F462"/>
  <c r="D463"/>
  <c r="E463"/>
  <c r="D464"/>
  <c r="D498" s="1"/>
  <c r="E464"/>
  <c r="F464"/>
  <c r="D465"/>
  <c r="D466"/>
  <c r="D467"/>
  <c r="E467"/>
  <c r="F467"/>
  <c r="F498" s="1"/>
  <c r="D468"/>
  <c r="D470"/>
  <c r="E470"/>
  <c r="D471"/>
  <c r="D472"/>
  <c r="E472"/>
  <c r="F472"/>
  <c r="D473"/>
  <c r="E473"/>
  <c r="F473"/>
  <c r="D474"/>
  <c r="E474"/>
  <c r="F474"/>
  <c r="D475"/>
  <c r="E475"/>
  <c r="F475"/>
  <c r="D476"/>
  <c r="E476"/>
  <c r="F476"/>
  <c r="D477"/>
  <c r="E477"/>
  <c r="D478"/>
  <c r="E478"/>
  <c r="D479"/>
  <c r="E479"/>
  <c r="D480"/>
  <c r="E480"/>
  <c r="D481"/>
  <c r="E481"/>
  <c r="D482"/>
  <c r="E482"/>
  <c r="F483"/>
  <c r="D484"/>
  <c r="E484"/>
  <c r="F484"/>
  <c r="D485"/>
  <c r="E485"/>
  <c r="D486"/>
  <c r="E486"/>
  <c r="D487"/>
  <c r="E487"/>
  <c r="F487"/>
  <c r="D488"/>
  <c r="E488"/>
  <c r="F488"/>
  <c r="D489"/>
  <c r="E489"/>
  <c r="E498"/>
  <c r="D503"/>
  <c r="E503"/>
  <c r="F503"/>
  <c r="E542"/>
  <c r="D630"/>
  <c r="E630"/>
  <c r="D657"/>
  <c r="D680" s="1"/>
  <c r="E657"/>
  <c r="E680"/>
  <c r="F680"/>
  <c r="D161" l="1"/>
</calcChain>
</file>

<file path=xl/sharedStrings.xml><?xml version="1.0" encoding="utf-8"?>
<sst xmlns="http://schemas.openxmlformats.org/spreadsheetml/2006/main" count="2038" uniqueCount="1111">
  <si>
    <t>Х</t>
  </si>
  <si>
    <t>ВСЬОГО:</t>
  </si>
  <si>
    <t>зхамовник робіт - ПК ММР УКБ міста Миколаєва</t>
  </si>
  <si>
    <t>нове будівництво об'єкту житлово-комунального господарства</t>
  </si>
  <si>
    <t>Нове будівництво тролейбусної лінії по вул. Лазурній та вул. Озерній у м. Миколаєві, у тому числі проектні роботи та експертиза</t>
  </si>
  <si>
    <t>реконструкція об'єкту житлово-комунального господарства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</si>
  <si>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</si>
  <si>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>не визначено</t>
  </si>
  <si>
    <t>Реконструкція фонтана в сквері біля будівлі облдержадміністрації по вул. Адміральській в м.Миколаєві, у тому числі проектні роботи та експертиза</t>
  </si>
  <si>
    <t>Макромир-Проект</t>
  </si>
  <si>
    <t>Реконструкція перехрестя  по вул.Генерала Карпенка та вул. Крилова в м.Миколаєві, у т.ч. проектні роботи та експертиза</t>
  </si>
  <si>
    <t>Реконструкція парку-пам’ятки садово-паркового мистецтва «Флотський бульвар» в Центральному районі м. Миколаєва, у тому числі передпроектні, проектні роботи та експертиза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</si>
  <si>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</si>
  <si>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>ТОВ УРБАН-КОНСТРАКТ</t>
  </si>
  <si>
    <t>Реконструкція площі Соборної в Центральному районі м.Миколаєва,  у тому числі передпроектні, проектні роботи та експертиза</t>
  </si>
  <si>
    <t>Нове будівництво світлофорного об'єкту в м.Миколаєві по пр.Миру ріг вул. Новозаводської, у тому числі коригування та експертиза проектно-кошторисної документації</t>
  </si>
  <si>
    <t>ФОП Говорун А.С.</t>
  </si>
  <si>
    <t>Нове будівництво світлофорного  об’єкта на перехресті вул.1Лінія та пр.Миру у м.Миколаєві, у тому числі проектні роботи та експертиза</t>
  </si>
  <si>
    <t>ФОП Новіков О.П.</t>
  </si>
  <si>
    <t>Нове будівництво світлофорного об'єкта в м.Миколаєві по вул. Веселинівській ріг вул. Урожайної, у т.ч. проектні роботи та експертиза</t>
  </si>
  <si>
    <t>Нове будівництво світлофорного об'єкта в м.Миколаєві по пр. Центральному ріг вул. 8 Березня, у т.ч. проектні роботи та експертиза</t>
  </si>
  <si>
    <t>Нове будівництво світлофорного об'єкта в м.Миколаєві на перехресті вул. 3 Слобідської та вул. Кузнецької, у т.ч. проектні роботи та експертиза</t>
  </si>
  <si>
    <t>Нове будівництво світлофорного об'єкта в м.Миколаєві по вул. Космонавтів (в районі ЗОШ №20), у т.ч. проектні роботи та експертиза</t>
  </si>
  <si>
    <t>Нове будівництво світлофорного об'єкта в м.Миколаєві на перехресті вул. Великої Морської та вул. Московської, у т.ч. проектні роботи та експертиза</t>
  </si>
  <si>
    <t>Нове будівництво світлофорного об'єкта в м.Миколаєві по пр. Богоявленському ріг вул. Анатолія Олійника, у т.ч. проектні роботи та експертиза</t>
  </si>
  <si>
    <t>Нове будівництво світлофорного об'єкту в м.Миколаєві по вул. Космонавтів ріг вул. Турбінної, у т.ч. корегування проектно-кошторисної документації</t>
  </si>
  <si>
    <t>Нове будівництво світлофорного об'єкту в м.Миколаєві по вул. Херсонське шосе ріг вул. Новозаводської, у т.ч. корегування проектно-кошторисної документації</t>
  </si>
  <si>
    <t>Нове будівництво світлофорного об'єкту в м.Миколаєві по вул. Троїцькій ріг вул. Новозаводської, у т.ч. корегування проектно-кошторисної документації</t>
  </si>
  <si>
    <t xml:space="preserve">Нове будівництво світлофорного об'єкту  в районі військової частини по пр. Героїв України, 60,  у тому числі проектні роботи та експертиза </t>
  </si>
  <si>
    <t>Інші завершальні будівельні роботи</t>
  </si>
  <si>
    <t>Капітальний ремонт окремих вузлів обладнання теплового вводу в житловий будинок по пр. Центральний, 76  в м.Миколаєві</t>
  </si>
  <si>
    <t>пр. Центральний, 76  в м.Миколаєві</t>
  </si>
  <si>
    <t>ТОВ "НІК-ІНСЕРВІС"</t>
  </si>
  <si>
    <t>Капітальний ремонт окремих вузлів обладнання теплового вводу в житловий будинок по вул.В.Чорновола,3  в м.Миколаєві</t>
  </si>
  <si>
    <t>вул.В.Чорновола,3  в м.Миколаєві</t>
  </si>
  <si>
    <t>Капітальний ремонт окремих вузлів обладнання теплового вводу в житловий будинок по вул.Новозаводська,2  в м.Миколаєві</t>
  </si>
  <si>
    <t>вул.Новозаводська,2  в м.Миколаєві</t>
  </si>
  <si>
    <t>Капітальний ремонт окремих вузлів обладнання теплового вводу в житловий будинок по Пр. Миру, 25-а  в м.Миколаєві</t>
  </si>
  <si>
    <t>Пр. Миру, 25-а  в м.Миколаєві</t>
  </si>
  <si>
    <t>Капітальний ремонт окремих вузлів обладнання теплового вводу в житловий будинок по Пр. Миру, 25  в м.Миколаєві</t>
  </si>
  <si>
    <t>Пр. Миру, 25  в м.Миколаєві</t>
  </si>
  <si>
    <t>Департамент ЖКГ</t>
  </si>
  <si>
    <t>Технагляд</t>
  </si>
  <si>
    <t>Капітальний ремонт окремих вузлів обладнання теплового вводу в житловий будинок по вул.Херсонське шосе,92  в м.Миколаєві</t>
  </si>
  <si>
    <t>вул.Херсонське шосе,92  в м.Миколаєві</t>
  </si>
  <si>
    <t>Капітальний ремонт окремих вузлів обладнання теплового вводу в житловий будинок по вул.Херсонське шосе,94  в м.Миколаєві</t>
  </si>
  <si>
    <t>вул.Херсонське шосе,94  в м.Миколаєві</t>
  </si>
  <si>
    <t>Капітальний ремонт окремих вузлів обладнання теплового вводу в житловий будинок по вул.Херсонське шосе,96  в м.Миколаєві</t>
  </si>
  <si>
    <t>вул.Херсонське шосе,96  в м.Миколаєві</t>
  </si>
  <si>
    <t>Капітальний ремонт окремих вузлів обладнання теплового вводу в житловий будинок по вул.Архітектора Старова,4д  в м.Миколаєві</t>
  </si>
  <si>
    <t>вул.Архітектора Старова,4д  в м.Миколаєві</t>
  </si>
  <si>
    <t>Капітальний ремонт окремих вузлів обладнання теплового вводу в житловий будинок по вул.Космонавтів,67  в м.Миколаєві</t>
  </si>
  <si>
    <t>вул.Космонавтів,67  в м.Миколаєві</t>
  </si>
  <si>
    <t>Архітектурні,інженерні та планувальні послуги(Виготовлення проектно-кошторисної документаціїї (Робочий проект) по об'єкту</t>
  </si>
  <si>
    <t>Капітальний ремонт окремих вузлів обладнання теплових вводів в житлових будинках У м.Миколаєві згідно переліку об'єктів</t>
  </si>
  <si>
    <t>м.Миколаїв</t>
  </si>
  <si>
    <t>ФОП Мігунова І.І.</t>
  </si>
  <si>
    <t>Капітальний ремонт окремих вузлів обладнання теплових вводів в житлових будинках в м.Миколаєві</t>
  </si>
  <si>
    <t>Архітектурні,інженерні та планувальні послуги(Виготовлення проектно-кошторисної документаціїї по об'єкту)</t>
  </si>
  <si>
    <t>Капітальний ремонт тротуару з облаштуванням паркувального карману</t>
  </si>
  <si>
    <t xml:space="preserve">Капітальний ремонт тротуару з облаштуванням паркувального карману по вул. Миколаївська вздовж буд. №22 та буд. №24 в м. Миколаєві </t>
  </si>
  <si>
    <t>Капітальний ремонт тротуару з облаштуванням зупинок громадського транспорту</t>
  </si>
  <si>
    <t xml:space="preserve">Капітальний ремонт тротуару з облаштуванням зупинок громадського транспорту по вул. Херсонське шосе від вул. Генерала Свірідова до вул. 1-а Лінія в м. Миколаєві </t>
  </si>
  <si>
    <t>ТОВ "УРБАН КОНСТРАКТ"</t>
  </si>
  <si>
    <t>Інші об'єкти благоустрою міста (парк Спортивний, сквери Трояндовий та Спаський)</t>
  </si>
  <si>
    <t>просп.Центральний ріг вул.Генерала Карпенк; вул.Соборна; Бугський бульвар, Варварівський узвоз</t>
  </si>
  <si>
    <t>ТОВ "ДБК-Проект"</t>
  </si>
  <si>
    <t>Архітектурні,інженерні та планувальні послуги (Коригування проектно-кошторисної документаціїї по об'єкту)</t>
  </si>
  <si>
    <t>Капітальний ремонт скверу імені Михайла Александрова - території рекреаційного призначення, обмеженої проспектом Центральним, вулицею Бузника та територією Національного університету кораблебудування імені Адмірала Макарова в Заводському районі м. Миколаєва  (коригування проектно-кошторисної документації та експертиза)</t>
  </si>
  <si>
    <t>пр. Центральний, вул. Бузника</t>
  </si>
  <si>
    <t>Капітальний ремонт бульварної частини пр. Центральний від вул. Садової до пр. Богоявленський (коригування проекту та експертиза)</t>
  </si>
  <si>
    <t>бульварна частина пр. Центральний від вул. Садової до пр. Богоявленський</t>
  </si>
  <si>
    <t>Капітальний ремонт скверу «Каштановий» у Центральному районі м. Миколаєва (проектні роботи та експертиза)</t>
  </si>
  <si>
    <t>вул.Соборна</t>
  </si>
  <si>
    <t>Капітальний ремонт скверу «Вітовський» в Корабельному районі  м. Миколаєва  (проектні роботи та експертиза)</t>
  </si>
  <si>
    <t>вул.Попеля</t>
  </si>
  <si>
    <t>Капітальний ремонт скверу ім. В.І. Коренюгіна в Інгульському районі м. Миколаєва (проектні роботи та експертиза)</t>
  </si>
  <si>
    <t>пр.Центральний, пр.Богоявленський</t>
  </si>
  <si>
    <t>ТОВ "ОЛДІ"</t>
  </si>
  <si>
    <t>Виконання робіт з капітального ремонту благоустрою кола на розі вул.Садової та Пограничної в м.Миколаєві</t>
  </si>
  <si>
    <t>Коло на розі вул.Садової та Пограничної в м.Миколаєві</t>
  </si>
  <si>
    <t>ФОП Вустянський М.А.</t>
  </si>
  <si>
    <t>капітальний ремонт скверу</t>
  </si>
  <si>
    <t>капітальний ремонт скверу (Громадський бюджет)</t>
  </si>
  <si>
    <t>сквер «Захисників правопорядку»-екобульвар</t>
  </si>
  <si>
    <t>Капітальний ремонт штучної споруди через Вітовську балку по вул. Степова  в Корабельному районі м. Миколаєва, в т.ч. проектні роботи та експертиза</t>
  </si>
  <si>
    <t>капітальний ремонт штучної споруди</t>
  </si>
  <si>
    <t>Капітальний ремонт електричної частини мостового переходу через р. Інгул в м. Миколаєві</t>
  </si>
  <si>
    <t>ТДВ "ІНСТИТУТ ДНІПРОДІПРОТРАНС"</t>
  </si>
  <si>
    <t>Капітальний ремонт шляхопроводу у мкр. Широка балка в м. Миколаєві (проектні роботи та експертиза)</t>
  </si>
  <si>
    <t>ТОВ "Проект-Комплект Строй"</t>
  </si>
  <si>
    <t>Капітальний ремонт мосту через Вітовську балку по пр.Богоявленський в Корабельному районі м.Миколаєва</t>
  </si>
  <si>
    <t xml:space="preserve"> Міст через Вітовську балку по пр.Богоявленський в Корабельному районі м.Миколаєва</t>
  </si>
  <si>
    <t>підготовка техзавдання та проведення закупівель</t>
  </si>
  <si>
    <t>Капітальний ремонт Південнобузького мосту в м. Миколаїв через річку Південний Буг (проектні роботи та експертиза)</t>
  </si>
  <si>
    <t>Південнобузький міст</t>
  </si>
  <si>
    <t>Електромонтажні роботи</t>
  </si>
  <si>
    <t>Капітальний ремонт мереж зовнішнього освітлення по вул. Космонавтів (влаштування напрямного освітлення пішохідних переходів) в м. Миколаєві, в т.ч. виготовлення ПКД та проходження експертизи</t>
  </si>
  <si>
    <t>Капітальний ремонт мереж зовнішнього освітлення по вул. Херсонське шосе (влаштування напрямного освітлення пішохідних переходів) в м. Миколаєві, в т.ч. виготовлення ПКД та проходження експертизи</t>
  </si>
  <si>
    <t>Капітальний ремонт мереж зовнішнього освітлення по вул. Кругова від вул. Херсонське шосе до вул. Троїцька (влаштування напрямного освітлення пішохідних переходів) в м. Миколаєві, в т.ч. виготовлення ПКД та проходження експертизи</t>
  </si>
  <si>
    <t>проектні роботи</t>
  </si>
  <si>
    <t>Капітальний ремонт мереж зовнішнього освітлення по вул. Новозаводська, 5 вздовж привокзальної площі в м.Миколаєві (виготовлення ПКД та проходження експертизи)</t>
  </si>
  <si>
    <t>Капітальний ремонт мережі зовнішнього освітлення по пр. Богоявленський від вул. Погранична до вул. Кузнецька (напрямне освітлення пішохідних переходів)</t>
  </si>
  <si>
    <t>пр. Богоявленський від вул. Погранична до вул. Кузнецька (напрямне освітлення пішохідних переходів), в т.ч. виготовлення ПКД та проходження експертизи</t>
  </si>
  <si>
    <t>Капітальний ремонт мережі зовнішнього освітлення по вул. Троїцька (напрямне освітлення пішохідних переходів)</t>
  </si>
  <si>
    <t>вул. Троїцька (напрямне освітлення пішохідних переходів), в т.ч. виготовлення ПКД та проходження експертизи</t>
  </si>
  <si>
    <t>ТзОВ "ТД "СВІТЛО-ДИЗАЙН"</t>
  </si>
  <si>
    <t>Капітальний ремонт мережі зовнішнього освітлення Флотського бульвару-території природоохоронного призначення, обмеженої вулицею Набережною, Інгульським спуском та Соборною площею в Центральному районі м.Миколаєва</t>
  </si>
  <si>
    <t xml:space="preserve"> Флотський бульвар-територія природоохоронного призначення, обмеженна вулицею Набережною, Інгульським спуском та Соборною площею в Центральному районі м.Миколаєва</t>
  </si>
  <si>
    <t>ТОВ " Светолюкс-Електромонтаж"</t>
  </si>
  <si>
    <t>Капітальний ремонт мереж вуличного освітлення по вул.Остапа Вишні від вул.Янтарна до вул.Станіславського в Корабельному районі м.Миколаєва</t>
  </si>
  <si>
    <t>вул.Остапа Вишні від вул.Янтарна до вул.Станіславського в Корабельному районі м.Миколаєва</t>
  </si>
  <si>
    <t>Капітальний ремонт покрівлі житлового будинку ОСББ по пр.Центральний, 6</t>
  </si>
  <si>
    <t>Капітальний ремонт покрівлі житлового будинку ОСББ по вул.Арх.Старова, 10Г</t>
  </si>
  <si>
    <t>Капітальний ремонт покрівлі житлового будинку ОСББ по пр.Богоявленський, 14А</t>
  </si>
  <si>
    <t>Капітальний ремонт покрівлі житлового будинку ОСББ по вул.Крилова, 44-а</t>
  </si>
  <si>
    <t>Капітальний ремонт покрівлі житлового будинку ОСББ по  вул. Крилова,18</t>
  </si>
  <si>
    <t>Капітальний ремонт покрівлі житлового будинку ОСББ по вул. Крилова, 14-А</t>
  </si>
  <si>
    <t>Капітальний ремонт мереж енергозабезпечення ж/б по вул. Шосейна, 58</t>
  </si>
  <si>
    <t>Капітальний ремонт покрівлі житлового будинку по вул. Арх. Старова, 6Б</t>
  </si>
  <si>
    <t>Капітальний ремонт електричних мереж багатоквартирного ж/б ОСББ 6 Слобідська,48А</t>
  </si>
  <si>
    <t>Капітальний ремонт системи водопостачання та водовідведення  ж/б ОСББ по пр.Героїв України, 15-А</t>
  </si>
  <si>
    <t>Капітальний ремонт системи водопостачання, водовідведення, системи опалення ж/б ОСББ по  пров.Парусний, 11-А</t>
  </si>
  <si>
    <t>Капітальний ремонт системи опалення ж/б ОСББ по вул. Робоча, 1</t>
  </si>
  <si>
    <t>Капітальний ремонт системи опалення ж/б ОСББ по вул.Шосейна, 10</t>
  </si>
  <si>
    <t>Капітальний ремонтсистеми опалення з встановленням ІТП у ж/б ОСББ по вул.Шосейна, 14</t>
  </si>
  <si>
    <t>Капітальний ремонт системи водопостачання та водовідведення ж/б ОСББ по пров.Парусний, 9Б</t>
  </si>
  <si>
    <t>Капітальний ремонт системи опалення зі встановленням ІТП у ж/б ОСББ по пр.Героїв України, 13-В</t>
  </si>
  <si>
    <t>К апітальний ремонт електричних мереж ж/б ОСББ по вул.8 Березня. 12</t>
  </si>
  <si>
    <t>ТОВ Кіровоградбудпроект</t>
  </si>
  <si>
    <t>Капітальний ремонт внутрішньобудинкових електричних мереж (пряме абонування) гуртожитку по вул.Гонгадзе,26/2</t>
  </si>
  <si>
    <t>Капітальний ремонт внутрішньобудинкових електричних мереж (пряме абонування) гуртожитку по вул.Космонавтів,112</t>
  </si>
  <si>
    <t>Капітальний ремонт внутрішньобудинкових електричних мереж (пряме абонування) гуртожитку по  вул. Київська,2</t>
  </si>
  <si>
    <t>ДП КСУ-411 ПАТ "ДЕМ"</t>
  </si>
  <si>
    <t>Капітальний ремонт внутрішньобудинкових електричних мереж (пряме абонування) гуртожитку по пр. Героїв України, 4</t>
  </si>
  <si>
    <t>Капітальний ремонт системи водопостачання та водовідведення  ж/б по вул.Колодязна,6</t>
  </si>
  <si>
    <t>ТОВ Південьторгмонтаж</t>
  </si>
  <si>
    <t>Капітальний ремонт системи водопостачання та водовідведення  ж/б по вул. Чкалова, 86</t>
  </si>
  <si>
    <t>ТОВ "Светолюкс-Электромонтаж"</t>
  </si>
  <si>
    <t>Капітальний ремонт внутрішньобудинкових електричних мереж (пряме абонування) ж/б по вул.Айвазовського,6 в м.Миколаєві</t>
  </si>
  <si>
    <t xml:space="preserve"> вул. Айвазовського,6 в м.Миколаєві</t>
  </si>
  <si>
    <t>ФОП ЧЕЧУЙ С.В.</t>
  </si>
  <si>
    <t>Капітальний ремонт мереж водовідведення,водопостачання у ж/б по вул.Колодязна,13 в м.Миколаєві (ПКД по обєкту субвенції)</t>
  </si>
  <si>
    <t>вул.Колодязна,13 в м.Миколаєві</t>
  </si>
  <si>
    <t>Капітальний ремонт мереж водовідведення,водопостачання у ж/б по вул.Колодязна,13-а в м.Миколаєві (ПКД по обєкту субвенції)</t>
  </si>
  <si>
    <t>вул.Колодязна,13-а в м.Миколаєві</t>
  </si>
  <si>
    <t>ФОП ДЕРКАЧ О.С.</t>
  </si>
  <si>
    <t>Капітальний ремонт електричних мереж багатоквартирного житлового будинку по пр.Богоявленський,289, м.Миколаїв. Коригування</t>
  </si>
  <si>
    <t>пр.Богоявленський,289, м.Миколаїв</t>
  </si>
  <si>
    <t>Капітальний ремонт електричних мереж багатоквартирного житлового будинку по пр.Богоявленський,287, м.Миколаїв. Коригування</t>
  </si>
  <si>
    <t>пр.Богоявленський,287, м.Миколаїв</t>
  </si>
  <si>
    <t>ТОВ "Кіровоградбудпроект"</t>
  </si>
  <si>
    <t>Капітальний ремонт мереж електропостачання 0,4 кВ в під'їздах №4-6 ж/б на 6 під'їздів по вул.Карпенко,2/1 в м.Миколаєві. Коригування</t>
  </si>
  <si>
    <t>вул.Карпенко,2/1 в м.Миколаєві</t>
  </si>
  <si>
    <t>Капітальний ремонт внутрішньобудинкових електричних мереж гуртожитку по вул.Океанівська,1а в м.Миколаєві</t>
  </si>
  <si>
    <t>вул.Океанівська,1-а в м.Миколаєві</t>
  </si>
  <si>
    <t>Капітальний ремонт внутрішньобудинкових електричних мереж гуртожитку по вул.Океанівська,1б в м.Миколаєві</t>
  </si>
  <si>
    <t>вул.Океанівська,1-б в м.Миколаєві</t>
  </si>
  <si>
    <t>Капітальний ремонт внутрішньобудинкових електричних мереж гуртожитку по вул.Космонавтів,132 А в м.Миколаєві</t>
  </si>
  <si>
    <t>вул.Космонавтів,132 А в м.Миколаєві</t>
  </si>
  <si>
    <t>ТОВ "Електрім-2000"</t>
  </si>
  <si>
    <t>Капітальний ремонт електричних мереж багатоквартирного житлового будинку по вул.Озерна,12, м.Миколаїв. Коригування</t>
  </si>
  <si>
    <t xml:space="preserve"> вул.Озерна,12, м.Миколаїв</t>
  </si>
  <si>
    <t>ТОВ "Спецмонтаж-123"</t>
  </si>
  <si>
    <t>Капітальний ремонт внутрішньобудинкових електричних мереж гуртожитку по вул.Потьомкінська,131-в/6 в м.Миколаєві</t>
  </si>
  <si>
    <t>вул.Потьомкінська,131-в/6 в м.Миколаєві</t>
  </si>
  <si>
    <t>КП "Миколаївліфт"</t>
  </si>
  <si>
    <t>Капітальний ремонт вузлів та обладнання ліфта в житловому будинку</t>
  </si>
  <si>
    <t xml:space="preserve">пр. Корабелів, 18-А (п. 5)  </t>
  </si>
  <si>
    <t xml:space="preserve">вул. Чкалова, 86 (п. 1) </t>
  </si>
  <si>
    <t>пр. Центральний, 157</t>
  </si>
  <si>
    <t>Капітальний ремонт вузлів та обладнання ліфта в житловому будинку по вул.Океанівська,32В (п.1) в м.Миколаєві</t>
  </si>
  <si>
    <t>вул. Океанівська, 32В  (п. 1)  в м.Миколаєві</t>
  </si>
  <si>
    <t>Капітальний ремонт вузлів та обладнання ліфта в житловому будинку по вул.6 Слобідська,7 (п.1,п.2) в м.Миколаєві</t>
  </si>
  <si>
    <t>вул. 6 Слобідська, 7 (п.1, п.2) в м.миколаєві</t>
  </si>
  <si>
    <t>ТОВ "ЦЕНТРЛІФТ"</t>
  </si>
  <si>
    <t>Капітальний ремонт вузлів та обладнання ліфта в житловому будинку по вул.Новозаводській,4 (п.2) в м.Миколаєві</t>
  </si>
  <si>
    <t>вул.Новозаводській,4 (п.2) в м.Миколаєві</t>
  </si>
  <si>
    <t>Капітальний ремонт вузлів та обладнання ліфта в житловому будинку по вул.Південній, 39-А (п.2) в м.Миколаєві</t>
  </si>
  <si>
    <t>вул.Південній, 39-А (п.2) в м.Миколаєві</t>
  </si>
  <si>
    <t>ФОП НОВІКОВ О.П.</t>
  </si>
  <si>
    <t>Капітальний ремонт вузлів та обладнання ліфта в ж/б  по вул.Галини Петрової,3 (п.1, п.2, п.3, п.4) у м.Миколаєві</t>
  </si>
  <si>
    <t>вул.Галини Петрової,3 (п.1, п.2, п.3, п.4) у м.Миколаєві</t>
  </si>
  <si>
    <t>Капітальний ремонт вузлів та обладнання ліфта в ж/б по вул.3 Слобідська,49 (п.1) у м.Миколаєві</t>
  </si>
  <si>
    <t>вул.3 Слобідська,49 (п.1) у м.Миколаєві</t>
  </si>
  <si>
    <t>КП "МИКОЛАЇВЛІФТ"</t>
  </si>
  <si>
    <t>Капітальний ремонт вузлів і обладнання ліфта в житловому будинку по вул.Океанівська,32А (п.4) в м.Миколаєві</t>
  </si>
  <si>
    <t>вул.Океанівська,32А (п.4) в м.Миколаєві</t>
  </si>
  <si>
    <t>капітальний ремонт житлових будинків аба окремих конструктивних елементів (ПКД за обєктами субвенції)</t>
  </si>
  <si>
    <t>об'єкти житлового фонду міста, які фінансуються за разхунок субвенції з державного бюджету</t>
  </si>
  <si>
    <t>Капітальний ремонт під'їздів в житловому будинку по вул.Чкалова,122 в м.Миколаєві (ПКД за обєктами субвенції)</t>
  </si>
  <si>
    <t>вул.Чкалова,122 в м.Миколаєві</t>
  </si>
  <si>
    <t>Капітальний ремонт під'їздів в житловому будинку по вул.Велика Морська,21 в м.Миколаєві (ПКД за обєктами субвенції)</t>
  </si>
  <si>
    <t xml:space="preserve"> вул.Велика Морська,21 в м.Миколаєві</t>
  </si>
  <si>
    <t>Капітальний ремонт під'їздів в житловому будинку по вул.Велика Морська,19 в м.Миколаєві (ПКД за обєктами субвенції)</t>
  </si>
  <si>
    <t>вул.Велика Морська,19 в м.Миколаєві</t>
  </si>
  <si>
    <t>Капітальний ремонт із заміни вікон сходових клітин в 2 під'їзді та вхідної двері в 1 під'їзді в ж/б по вул.Нікольській,52/1 в м.Миколаєві Миколаївської області (ПКД за обєктами субвенції)</t>
  </si>
  <si>
    <t>вул.Нікольська,52/1 в м.Миколаєві Миколаївської області</t>
  </si>
  <si>
    <t>Капітальний ремонт із заміни вікон сходових клітин в ж/б в м.Миколаєві Миколаївської області згідно переліку об'єктів  (ПКД за обєктами субвенції)</t>
  </si>
  <si>
    <t>в м.Миколаєві Миколаївської області згідно переліку об'єктів</t>
  </si>
  <si>
    <t>Капітальний ремонт житлового будинку</t>
  </si>
  <si>
    <t>Капітальний ремонт житлового будинку  по вул.Шосейна,4</t>
  </si>
  <si>
    <t>Капітальний ремонт житлового будинку  по вул.Потьомкінська,28</t>
  </si>
  <si>
    <t>Капітальний ремонт житлового будинку(кап.ремонт перекриття) по вул. Г. Гонгадзе, 30</t>
  </si>
  <si>
    <t>ТОВ"БУД-КОН"</t>
  </si>
  <si>
    <t>Капітальний ремонт під'їзду житлового будинку по вул.Шевченка,67 в м.Миколаєві</t>
  </si>
  <si>
    <t>вул.Шевченка,67 в м.Миколаєві</t>
  </si>
  <si>
    <t>ФОП ПАВЛІНОВ Ю.О.</t>
  </si>
  <si>
    <t>Капітальний ремонт (протиаварійні роботи) м'якої покрівлі житлового будинку по вул.Погранична,69 у м.Миколаєві</t>
  </si>
  <si>
    <t xml:space="preserve"> вул.Погранична,69 у м.Миколаєві</t>
  </si>
  <si>
    <t>Капітальний ремонт житлового будинку по вул.Космонавтів,98 в м.Миколаєві</t>
  </si>
  <si>
    <t>вул.Космонавтів,98 в м.Миколаєві</t>
  </si>
  <si>
    <t>Капітальний ремонт покрівлі житлового будинку</t>
  </si>
  <si>
    <t xml:space="preserve"> вул. Авангардна, 51 </t>
  </si>
  <si>
    <t>вул. Вінграновського, 45</t>
  </si>
  <si>
    <t>вул. Вінграновського, 56</t>
  </si>
  <si>
    <t>вул. Космонавтів, 148Г</t>
  </si>
  <si>
    <t>вул. Космонавтів, 148Б</t>
  </si>
  <si>
    <t>Архітектурні,інженерні та планувальні послуги(Коригування ПКД по об'єкту)</t>
  </si>
  <si>
    <t>Капітальний ремонт покрівлі житлового будинку по пр.Корабелів,11 в м.Миколаєві</t>
  </si>
  <si>
    <t>пр. Корабелів, 11 в м.миколаєві</t>
  </si>
  <si>
    <t>Капітальний ремонт покрівлі житлового будинку по вул.Терасна,3в м.Миколаєві</t>
  </si>
  <si>
    <t>вул. Терасна, 3 в м.миколаєві</t>
  </si>
  <si>
    <t>ФОП Кунецький</t>
  </si>
  <si>
    <t>Капітальний ремонт покрівлі житлового будинку по вул.Бузника,4в м.Миколаєві</t>
  </si>
  <si>
    <t>вул. Бузніка, 4  в м.миколаєві</t>
  </si>
  <si>
    <t>ТОВ "Ласкардо"</t>
  </si>
  <si>
    <t>Капітальний ремонт покрівлі житлового будинку по вул.Заводська,1/1 в м.Миколаєві</t>
  </si>
  <si>
    <t>вул.Заводська, 1/1 в м.миколаєві</t>
  </si>
  <si>
    <t>Капітальний ремонт покрівлі житлового будинку по вул.Заводська,2Г в м.Миколаєві</t>
  </si>
  <si>
    <t>вул.Заводська, 2Г в м.миколаєві</t>
  </si>
  <si>
    <t>ФОП ГРИГОРЕНКО Д.С.</t>
  </si>
  <si>
    <t>Капітальний ремонт покрівлі житлового будинку по вул.Південна,52 (5-7 під'їзди) в м.Миколаєві</t>
  </si>
  <si>
    <t>вул.Південна,52 (5-7 під'їзди) в м.Миколаєві</t>
  </si>
  <si>
    <t>Капітальний ремонт покрівлі житлового будинку по пр.Героїв України,13Г в м.Миколаєві</t>
  </si>
  <si>
    <t>пр.Героїв України,13Г в м.Миколаєві</t>
  </si>
  <si>
    <t>Архітектурні,інженерні та планувальні послуги(Розроблення проектно-кошторисної документаціїї по об'єкту)</t>
  </si>
  <si>
    <t>Капітальний ремонт покрівлі житлового будинку по вул.Бузника,4А в м.Миколаєві</t>
  </si>
  <si>
    <t>вул.Бузника,4А в м.Миколаєві</t>
  </si>
  <si>
    <t>Капітальний ремонт покрівлі житлового будинку по вул.Океанівська,40А в м.Миколаєві</t>
  </si>
  <si>
    <t>вул.Океанівська,40А в м.Миколаєві</t>
  </si>
  <si>
    <t>Капітальний ремонт покрівлі житлового будинку по вул.1Слобідська,43 в м.Миколаєві</t>
  </si>
  <si>
    <t xml:space="preserve"> вул.1Слобідська,43 в м.Миколаєві</t>
  </si>
  <si>
    <t>ТОВ "БУДТЕХНОЛОГІЯ-МК"</t>
  </si>
  <si>
    <t>Капітальний ремонт м'якої покрівлі житлового будинку по пр.Цетральний,21 у м.Миколаєві</t>
  </si>
  <si>
    <t>пр.Цетральний,21 у м.Миколаєві</t>
  </si>
  <si>
    <t>Капітальний ремонт покрівлі житлового будинку по вул.Архітектора Старова,6Б в м.Миколаєві</t>
  </si>
  <si>
    <t>вул.Архітектора Старова,6Б в м.Миколаєві</t>
  </si>
  <si>
    <t xml:space="preserve">Капітальний ремонт покрівлі житлового будинку </t>
  </si>
  <si>
    <t>вул. Космонавтів, 96</t>
  </si>
  <si>
    <t>ТОВ фірма Капітал-БУД</t>
  </si>
  <si>
    <t>вул. Погранична, 246-Б</t>
  </si>
  <si>
    <t xml:space="preserve"> вул. Чкалова, 99</t>
  </si>
  <si>
    <t>Капітальний ремонт покрівлі житлового будинку ОСББ</t>
  </si>
  <si>
    <t>вул. Лазурна, 38-Б</t>
  </si>
  <si>
    <t>ТОВ ІВЕКО-БУД</t>
  </si>
  <si>
    <t>вул.Чкалова, 110А</t>
  </si>
  <si>
    <t xml:space="preserve"> вул. Шевченко, 75</t>
  </si>
  <si>
    <t>пр.Корабелів, 20/3</t>
  </si>
  <si>
    <t>вул.Шосейна, 1</t>
  </si>
  <si>
    <t>Вул.Океанівська, 62а</t>
  </si>
  <si>
    <t>пр.Центральний, 8А</t>
  </si>
  <si>
    <t>ТОВ Векктор-Гранд</t>
  </si>
  <si>
    <t>пр.Героїв України, 15</t>
  </si>
  <si>
    <t>Вул. Південна, 54</t>
  </si>
  <si>
    <t xml:space="preserve"> вул. Г. Петрової, 6-А</t>
  </si>
  <si>
    <t>вул. 3 Слобідська, 54-А</t>
  </si>
  <si>
    <t>вул.В.Морська, 21</t>
  </si>
  <si>
    <t>вул.Тернівська розвилка, 6</t>
  </si>
  <si>
    <t>ТОВ "МАНАХ НИКСТРОЙ"</t>
  </si>
  <si>
    <t>Капітальний ремонт покрівлі житлового будинку по пр.Богоявленський,16-А в м.Миколаєві (ОСББ)</t>
  </si>
  <si>
    <t>пр.Богоявленський,16-А в м.Миколаєві</t>
  </si>
  <si>
    <t>ТОВ "Вектор-Гранд"</t>
  </si>
  <si>
    <t>Капітальний ремонт покрівлі житлового будинку по вул.Шевченка,16 у м.Миколаєві (ОСББ)</t>
  </si>
  <si>
    <t>вул.Шевченка,16 в м.Миколаєві</t>
  </si>
  <si>
    <t>Архітектурні,інженерні та планувальні послуги(Авторський нагляд по об'єкту)</t>
  </si>
  <si>
    <t>Капітальний ремонт м'якої покрівлі житлового будинку по вул.12-а Поздовжня,5 в м.Миколаєві (ОСББ)</t>
  </si>
  <si>
    <t>ТОВ "ТД"ВІЛЛА БУД"</t>
  </si>
  <si>
    <t>Капітальний ремонт м'якої покрівлі житлового будинку по вул.12 Поздовжня,5 у м.Миколаєві (ОСББ)</t>
  </si>
  <si>
    <t>вул.12 Поздовжня,5 у м.Миколаєві</t>
  </si>
  <si>
    <t>Капітальний ремонт ліфтів житлового будинку ОСББ</t>
  </si>
  <si>
    <t>пр. Героїв України, 15-Г (п. 4)</t>
  </si>
  <si>
    <t>Капітальний ремонт ліфтів житлового будинку по вул.3 Слобідській, 56 (під'їзди №1,2,3,4,5) у м.Миколаєві (ОСББ "Здоров'я")</t>
  </si>
  <si>
    <t xml:space="preserve"> вул.3 Слобідська, 56 (під'їзди №1,2,3,4,5) у м.Миколаєві </t>
  </si>
  <si>
    <t xml:space="preserve"> капітальний ремонт дорожнього покриття (виготовлення ПКД)</t>
  </si>
  <si>
    <t>вул. Турбінна, в т.ч. виготовлення ПКД та проходження експертизи</t>
  </si>
  <si>
    <t>вул. Новозаводська від вул. Херсонське шосе до вул. Китобоїв (виготовлення ПКД)</t>
  </si>
  <si>
    <t>капітальний ремонт дорожнього покриття</t>
  </si>
  <si>
    <t>вул. 3 Воєнна від вул. Степова до вул. Майстерська, в т. ч. виготовлення ПКД та проходження експертизи</t>
  </si>
  <si>
    <t>ТОВ Миколаївавтодор</t>
  </si>
  <si>
    <t>вул. Нікольська ріг вул. Потьомкінська (завершення виконання робіт)</t>
  </si>
  <si>
    <t>вул. 2 Набережна (виготовлення ПКД)</t>
  </si>
  <si>
    <t>ТОВ "МИКОЛАЇВАВТОДОР"</t>
  </si>
  <si>
    <t>Капітальний ремонт внутрішньоквартального проїзду вздовж будинків по вул.Архітектора Старова 8а,8б,4в в м.Миколаєві</t>
  </si>
  <si>
    <t>Архітектурні,інженерні та планувальні послуги(Коригування проектно-кошторисної документаціїї по об'єкту)</t>
  </si>
  <si>
    <t>Капітальний ремонт внутрішньоквартального проїзду вздовж будинків по вул.Архітектора Старова 8а,8б,4в в м.Миколаєві.Коригування ПКД</t>
  </si>
  <si>
    <t>вул.Архітектора Старова 8а,8б,4в в м.Миколаєві</t>
  </si>
  <si>
    <t>Департамент житлово-комунального господарства Миколаївської міської ради</t>
  </si>
  <si>
    <t>Філія ДП "Укрдержбудексертиза" в Миколаївській області</t>
  </si>
  <si>
    <t>Корегування проектно-кошторисної документації, проведення експертизи, реконструкція палацу культури</t>
  </si>
  <si>
    <t>Реконструкція Миколаївський міський палац культури "Молодіжний" по вул. Театральній, 1, в м.Миколаєві, в т.ч. проектно-виукувальні роботи та експертиза.</t>
  </si>
  <si>
    <t>м. Миколаїв, вул. Театральна, буд. 1</t>
  </si>
  <si>
    <t>ТОВ "Антарес-Буд", ФОП  Григоренко Д.С., КП "Дирекція з капітального будівництва та реконструкції МОР"</t>
  </si>
  <si>
    <t>Корегування проектно-кошторисної документації, проведення експертизи, капітальний ремонт споруди, благоустрій прилеглої території</t>
  </si>
  <si>
    <t>Капітальний ремонт споруди "Корабель" з басейном та благоустроєм прилеглої території  у БУ КІК "ДМ "Казка" в м. Миколаєві, в т.ч. проектно-вишукувальні роботи та експертиза</t>
  </si>
  <si>
    <t xml:space="preserve">м. Миколаїв, вул. Декабристів, 38а </t>
  </si>
  <si>
    <t>ФОП Григоренко Д.С.</t>
  </si>
  <si>
    <t>Капітальний ремонт споруди "Водойом" (каскадний басейн) з благоустроєм прилеглої території у БУ КІК "ДМ "Казка" в м. Миколаєві, в т.ч.проектно-вишукувальні роботи та експертиза</t>
  </si>
  <si>
    <t>Управління з питань культури та охорони культурної спадщини ММР</t>
  </si>
  <si>
    <t>ФОП Ваховський</t>
  </si>
  <si>
    <t>Виготовлення ПКД</t>
  </si>
  <si>
    <t>ПКД "Кап. Ремонт внутрішньоквартального проїзду"</t>
  </si>
  <si>
    <t>вул. Миколаївська</t>
  </si>
  <si>
    <t>ПКД "Капітальний ремонт дорожнього покриття  по вул.Новобузька в Інгульському  районі  м.Миколаєва"</t>
  </si>
  <si>
    <t>вул. Новобузька</t>
  </si>
  <si>
    <t xml:space="preserve">Капітальний ремонт </t>
  </si>
  <si>
    <t>ПКД "Капітальний ремонт дорожнього покриття  по вул. Генерала Свирилова в Інгульському  районі  м.Миколаєва"</t>
  </si>
  <si>
    <t>вул. Генерала Cвиридова</t>
  </si>
  <si>
    <t>ТОВ "Проект комстрой"</t>
  </si>
  <si>
    <t>ПКД "Капітальний ремонт дорожнього покриття  по вул. Віті  Хоменко в Інгульському  районі  м.Миколаєва"</t>
  </si>
  <si>
    <t>вул. Віті Хоменко</t>
  </si>
  <si>
    <t xml:space="preserve">Виготовлення ПКД "Реконструкція скверу "Тополиний" </t>
  </si>
  <si>
    <t>реконструкція "Тополиний"</t>
  </si>
  <si>
    <t>ТОВ "Джей Ей Пі студіо"</t>
  </si>
  <si>
    <t xml:space="preserve">Виготовлення ПКД "Реконструкція скверу "Взутєвик" </t>
  </si>
  <si>
    <t>реконструкція "Взуттєвик"</t>
  </si>
  <si>
    <t>ФОП Ваховський М.О.</t>
  </si>
  <si>
    <t>Здійснення авторського нгагляду</t>
  </si>
  <si>
    <t>Здійснення авторського нагляду "Капітальний ремонт тротуару приватного сектору по вул.Космонавтів від пр.Богоявленського  до вул. Передової в Інгульському районі м.Миколаєва</t>
  </si>
  <si>
    <t>вул.Космонавтів від пр.Богоявленського до вул.Передової</t>
  </si>
  <si>
    <t>ПП "Будівельна фірма "Миколаївавтодор"</t>
  </si>
  <si>
    <t>Капітальний ремонт провулку 1-й Електронний в Інгульському районі м.Миколаєва</t>
  </si>
  <si>
    <t>1-й Електронний</t>
  </si>
  <si>
    <t>ФОП Штангей Л.О.</t>
  </si>
  <si>
    <t>Ведення  технічного  нгагляду</t>
  </si>
  <si>
    <t>Ведення технічного нагляду за капітальним ремонтом провулку 1-й Електронний в Інгульському районі м.Миколаєва</t>
  </si>
  <si>
    <t>Ведення технічного наогляду зв капітальним ремонтом дорожнього покриття приватного сектору по вул.Кобера в Інгульському районі м.Миколаєва</t>
  </si>
  <si>
    <t xml:space="preserve"> вул.Кобера</t>
  </si>
  <si>
    <t>Здійснення авторського нагляду "Капітальний ремонт дорожнього покриття приватного сектору по вул.Кобера в Інгульському районі м.Миколаєва"</t>
  </si>
  <si>
    <t>ТОВ "Проект-Компл.стр."</t>
  </si>
  <si>
    <t>Ведення авторського нагляду "Капітальним ремонтом провулку 1-й Електронний в Інгульському районі м.Миколаєва</t>
  </si>
  <si>
    <t>ТОВ "Микол.автодор"</t>
  </si>
  <si>
    <t>Капітальний ремонт дорожнього покриття</t>
  </si>
  <si>
    <t>Капітальний ремонт дорожнього покриття приватного сектору по вул.Кобера в Інгульському районі м.Миколаєва</t>
  </si>
  <si>
    <t>Коригування ПКД</t>
  </si>
  <si>
    <t>Коригування ПКД  "Капітальний ремонт зупинки громадського транспорту пр. Богоявленський напроти концерт-холу "Юність"</t>
  </si>
  <si>
    <t>пр. Богоявленський напроти концерт-холу "Юність"</t>
  </si>
  <si>
    <t>ФОП Буряченко С.В.</t>
  </si>
  <si>
    <t>Ведення технічного нагляду "Капітальний ремлнт зупинки громадського транспорту по пр.Богоявленський - вул.Південна у м.Миколаєві</t>
  </si>
  <si>
    <t>пр.Богоявленський - вул.Південна</t>
  </si>
  <si>
    <t>Ведення технічного нагляду "Капітальний ремлнт зупинки громадського транспорту по пр.Богоявленський - вул.Молодогвардійська у м.Миколаєві</t>
  </si>
  <si>
    <t>пр.Богоявленський - вул.Молодогвардійська</t>
  </si>
  <si>
    <t>Ведення технічного нагляду "Капітальний ремлнт зупинки громадського транспорту по пр.Богоявленський - вул.Авангардна у м.Миколаєві</t>
  </si>
  <si>
    <t>пр.Богоявленський-  вул.Авангардна</t>
  </si>
  <si>
    <t>капітальний ремонт тротуару приватного сектору по вул.Космонавтів від пр.Богоявленського до вул.Передової в Інгульському районі м.Миколаєва</t>
  </si>
  <si>
    <t>Здійснення технічного нгагляду</t>
  </si>
  <si>
    <t>Ведення технічного нагляду за капітальним ремонтом тротуару приватного сектору по вул.Космонавтів від пр.Богоявленського до вул.Передової в Інгульському районі м.Миколаєва</t>
  </si>
  <si>
    <t>Виготовлення ПКД "Капітальний ремонт тротуару приватного сектору по вул.Електронній від буд.№56 до вул. Олександра Янати в Інгульському районі м.Миколаєва"</t>
  </si>
  <si>
    <t>вул.Електронній від буд.№56 до вул. Олександра Янати</t>
  </si>
  <si>
    <t>Виготовлення ПКД "Капітальний ремонт тротуару приватного сектору по вул.Космонавтів від пр.Богоявленського до вул. Передової в Інгульському районі м.Миколаєва"</t>
  </si>
  <si>
    <t xml:space="preserve">вул.Космонавтів від пр.Богоявленського до вул. Передової </t>
  </si>
  <si>
    <t>Коригування ПКД "Капітальний ремлнт зупинки громадського транспорту по пр.Богоявленський - вул.Південна у м.Миколаєві</t>
  </si>
  <si>
    <t>Коригування ПКД "Капітальний ремлнт зупинки громадського транспорту по пр.Богоявленський - вул.Молодогвардійська у м.Миколаєві</t>
  </si>
  <si>
    <t>Коригування ПКД "Капітальний ремлнт зупинки громадського транспорту по пр.Богоявленський - вул.Авангардна у м.Миколаєві</t>
  </si>
  <si>
    <t>ПП "Баоіл"</t>
  </si>
  <si>
    <t>Капітальний ремонт прибудинкової території біля будинківпо вул.Казарського, 1/1, 1/2, 1/3 та 1/4 у м.Миколаєві)</t>
  </si>
  <si>
    <t xml:space="preserve"> вул.Казарського, 1/1, 1/2, 1/3 та 1/4 </t>
  </si>
  <si>
    <t>Проведення авторського нагляду по об’єкту: ""Капітальний ремонт прибудинкової території біля будинків по вул. Казарського, 1/1, 1/2, 1/3 та 1/4 у м. Миколаєві</t>
  </si>
  <si>
    <t>Ведення технічного нагляду за капітальним ремонтом об'єкта: "Капітальний ремонт прибудинкової території біля будинків по вул. Казарського, 1/1, 1/2, 1/3 та 1/4 у м. Миколаєві"</t>
  </si>
  <si>
    <t>Капітальний ремонт асфальтобетонного покриття внутрішньоквартального проїзду по вул. Будівельників,18А в Інгульському районі м. Миколаєва</t>
  </si>
  <si>
    <t xml:space="preserve">вул.Будівельників 18а </t>
  </si>
  <si>
    <t> Коригування проектно-кошторисної документації (ПКД) по об'єкту: " Капітальний ремонт прибудинкової території біля будинків по вул.Казарського, 1/1, 1/2, 1/3 та 1/4 у м. Миколаєві»</t>
  </si>
  <si>
    <t>Ведення технічного  нгагляду за капітальним ремонтом асфальтобетонного покриття внутрішньоквартального проїзду по вул.Будівельників 18а в Інгульському районі м.Миколаєва</t>
  </si>
  <si>
    <t>ФОП Кунецький С.А.</t>
  </si>
  <si>
    <t>ПКД "Капітальний ремонт дитячо-спортивного майданчику у сквері "Взуттєвик" по вул. Космонавтів ріг вул.Вінграновсьеого у м.Миколаєві "</t>
  </si>
  <si>
    <t xml:space="preserve">о вул. Космонавтів ріг вул.Вінграновсьеого  </t>
  </si>
  <si>
    <t xml:space="preserve">Виготовлення ПКД "Капітальний ремонт спортивно-ігрового майданчику по вул.Генерала Свиридова, 7/1 в Інгульському районі м.Миколаєва  </t>
  </si>
  <si>
    <t xml:space="preserve">вул.Генерала Свиридова, 7/1 </t>
  </si>
  <si>
    <t>Здійснення авторського нгагляду за капітальним ремонтом асфальтобетонного покриття внутрішньоквартального проїзду по вул.Будівельників 18а в Інгульському районі м.Миколаєва</t>
  </si>
  <si>
    <t xml:space="preserve">по вул.Будівельників 18а </t>
  </si>
  <si>
    <t>ПКД "Капітальний ремонт асфалтьтобетонного покриття внутрішньоквартального проїзду по вул.Будівельнеків 18а в Інгульському  районі  м.Миколаєва"</t>
  </si>
  <si>
    <t xml:space="preserve">по вул.Будівельнеків 18а </t>
  </si>
  <si>
    <t>Адміністрація Інгульського району Миколаївської міської ради</t>
  </si>
  <si>
    <t>ФОП Гончаренко А.А.</t>
  </si>
  <si>
    <t>Капітальний ремонт доріг</t>
  </si>
  <si>
    <t>Капітальний ремонт дорожнього одягу дороги по вул. Металургів від вул. Леваневського до вул. Львівської в м. Миколаєві» (ІІ пусковий комплекс)</t>
  </si>
  <si>
    <t>вул. Металургів від вул. Леваневського до вул. Львівської</t>
  </si>
  <si>
    <t>Капітальний ремонт дорожнього покриття по вул. Приозерній від Об’їзної дороги до буд. 178 в приватному секторі житлової забудови Корабельного району м. Миколаєва (ІІ черга)</t>
  </si>
  <si>
    <t>вул. Приозерна від Об’їзної дороги до буд. 178</t>
  </si>
  <si>
    <t>Капітальний ремонт дорожнього покриття по провулку Широкому в приватному секторі житлової забудови Корабельного району м. Миколаєва (ІІ черга. Коригування)</t>
  </si>
  <si>
    <t>пров. Широкий</t>
  </si>
  <si>
    <t>Капітальний ремонт дорожнього покриття приватного сектору по вул. Рибній від вул. Торгової до причалу №13 у Корабельному районі м. Миколаєва</t>
  </si>
  <si>
    <t>вул. Рибна від вул. Торгової до причалу №13</t>
  </si>
  <si>
    <t>Капітальний ремонт дорожнього покриття по вул. Національної Гвардії від вул. Океанівська до будівлі 1А (Автомобільна стоянка) у Корабельному районі м. Миколаєва</t>
  </si>
  <si>
    <t>вул. Національної Гвардії від вул. Океанівська до будівлі 1А</t>
  </si>
  <si>
    <t>ТОВ "МАКРОМИР-ПРОЕКТ" (проектно-кошторисна документація)</t>
  </si>
  <si>
    <t>Капітальний ремонт дорожнього одягу дороги по вул. Ударній від вул. Гагаріна в м. Миколаєві</t>
  </si>
  <si>
    <t>вул. Ударнf від вул. Гагаріна</t>
  </si>
  <si>
    <t>Капітальний ремонт дорожнього покриття приватного сектору по пров. Рибальченко від вул Кобзарської до №60 по вул. Адм. Ушакова у Корабельному районі м. Миколаєва</t>
  </si>
  <si>
    <t>пров. Рибальченко від вул Кобзарської до №60 по вул. Адм. Ушакова</t>
  </si>
  <si>
    <t>Капітальний ремонт дорожнього покриття приватного сектору по вул. Волгоградська від пр. Богоявленського до №31 у Корабельному районі м. Миколаєва</t>
  </si>
  <si>
    <t>вул. Волгоградська від пр. Богоявленського до №31</t>
  </si>
  <si>
    <t>Капітальний ремонт дорожнього одягу дороги по вул. Галицинівській від буд. №50 до вул. Лесі Українки в м. Миколаєві (ІІ пусковий комплекс)</t>
  </si>
  <si>
    <t>вул. Галицинівськf від буд. №50 до вул. Лесі Українки</t>
  </si>
  <si>
    <t>Капітальний ремонт зупинок громадського транспорту</t>
  </si>
  <si>
    <t>Капітальний ремонт зупинки громадського транспорту по пр. Богоявленський, зупинка "Балабанівське кладовище"</t>
  </si>
  <si>
    <t>пр. Богоявленський, зупинка "Балабанівське кладовище"</t>
  </si>
  <si>
    <t>Капітальний ремонт зупинки громадського транспорту по пр. Богоявленському, зупинка "Хрест" (парна сторона)</t>
  </si>
  <si>
    <t>пр. Богоявленський, зупинка "Хрест" (парна сторона)</t>
  </si>
  <si>
    <t>ФОП Григоренко Д.С. (проектно-кошторисна документація), ТОВ "МАКРОМИР-ПРОЕКТ" (проектно-кошторисна документація)</t>
  </si>
  <si>
    <t>Капітальний ремонт зупинок громадського транспорту по обох боків пр. Богоявленського в районі Вірменської Апостольської Церкви «Сурб Геворг» в Корабельному районі м. Миколаєва</t>
  </si>
  <si>
    <t>пр. Богоявленського в районі Вірменської Апостольської Церкви «Сурб Геворг»</t>
  </si>
  <si>
    <t>Капітальний ремонт тротуарів</t>
  </si>
  <si>
    <t>Капітальний ремонт тротуару по пр. Богоявленському від вул. О.Ольжича до скейтмайданчика</t>
  </si>
  <si>
    <t>пр. Богоявленський від вул. О.Ольжича до скейтмайданчика</t>
  </si>
  <si>
    <t>ФОП Григоренко Д.С. (проектно-кошторисна документація)</t>
  </si>
  <si>
    <t>Капітальний ремонт тротуарної частини по пр. Богоявленському від вул. Океанівської до пр. Корабелів (непарна сторона) в Корабельному районі м. Миколаєва</t>
  </si>
  <si>
    <t>пр. Богоявленський від вул. Океанівської до пр. Корабелів (парна сторона)</t>
  </si>
  <si>
    <t>Капітальний ремонт тротуарної частини по пр. Богоявленському від вул. Океанівської до пр. Корабелів (парна сторона) в Корабельному районі м. Миколаєва</t>
  </si>
  <si>
    <t>пр. Богоявленський від вул. Океанівської до пр. Корабелів (непарна сторона)</t>
  </si>
  <si>
    <t>ФОП Озейчук С.М</t>
  </si>
  <si>
    <t>Капітальний ремонт тротуару вул. Сагайдачного від пр. Богоявленського до ЗОШ №29 у Корабельному районі м. Миколаєва</t>
  </si>
  <si>
    <t>вул. Сагайдачного від пр. Богоявленського до ЗОШ №29</t>
  </si>
  <si>
    <t>ТОВ "Інжиніринг-груп"</t>
  </si>
  <si>
    <t>Капітальний ремонт тротуарної частини по пр. Богоявленському від вул. Новобудівної до вул. Остапа Вишні (парна сторона) в Корабельному районі м. Миколаєва</t>
  </si>
  <si>
    <t>по пр. Богоявленський від вул. Новобудівної до вул. Остапа Вишні (парна сторона)</t>
  </si>
  <si>
    <t>ТОВ "Кайсер"</t>
  </si>
  <si>
    <t>Капітальний ремонт внутрішньоквартальних проїздів</t>
  </si>
  <si>
    <t>Капітальний ремонт внутрішньоквартального проїзду від пр. Корабелів вздовж ЗОШ №54 до ЗОШ №1 у Корабельному районі м. Миколаєва</t>
  </si>
  <si>
    <t>пр. Корабелів вздовж ЗОШ №54 до ЗОШ №1</t>
  </si>
  <si>
    <t>ФОП Басиста Т.А.</t>
  </si>
  <si>
    <t>Капітальний ремонт внутрішньоквартальних проїздів по вул. Океанівській, 18, 18/1, 18/2, 20, 20/1 і пр. Богоявленському, 317,319 у Корабельному районі м. Миколаєва</t>
  </si>
  <si>
    <t>вул. Океанівська, 18, 18/1, 18/2, 20, 20/1 і пр. Богоявленський, 317,319</t>
  </si>
  <si>
    <t>Капітальний ремонт внутрішньо квартальних проїздів від пр. Корабелів вздовж будинку №10-а до гімназії №3 з тротуаром вздовж ЗОШ №54 у Корабельному районі м. Миколаєва</t>
  </si>
  <si>
    <t>пр. Корабелів вздовж будинку №10-а до гімназії №3 з тротуаром вздовж ЗОШ №54</t>
  </si>
  <si>
    <t>Капітальний ремонт внутрішньоквартальних проїздів від будинку №2-а по пр. Корабелів вздовж будинків №2 по пр. Корабелів і №7 по вул. Айвазовського до пр. Корабелів та вул. Айвазовського у Корабельному районі м. Миколаєва</t>
  </si>
  <si>
    <t>пр. Корабелів вздовж будинків №2 по пр. Корабелів і №7 по вул. Айвазовського</t>
  </si>
  <si>
    <t>Капітальний ремонт внутрішньоквартальних проїздів від пр. Корабелів вздовж будинків №12, 12-а, 12-в, 12/1, 16/1 у Корабельному районі м. Миколаєва</t>
  </si>
  <si>
    <t>пр. Корабелів вздовж будинків №12, 12-а, 12-в, 12/1, 16/1</t>
  </si>
  <si>
    <t>Капітальний ремонт спортивних майданчиків</t>
  </si>
  <si>
    <t xml:space="preserve">Капітальний  ремонт спортивного майданчика по вул. Океанівській, 34 </t>
  </si>
  <si>
    <t xml:space="preserve">вул. Океанівська, 34 </t>
  </si>
  <si>
    <t>Адміністрація Корабельного району Миколаївської міської ради</t>
  </si>
  <si>
    <t>ВСЬОГО нове будівництво</t>
  </si>
  <si>
    <t>Нове будівництво  зливової каналізаці</t>
  </si>
  <si>
    <t>Нове будівництво  зливової каналізації по вул. Погранична-вул. Декабристів у м.Миколаєві, у тому числі передпроектні, проектні роботи та експертиза</t>
  </si>
  <si>
    <t>вул. Погранична-вул. Декабристів у м.Миколаєві</t>
  </si>
  <si>
    <t>ВСЬОГО капітальний ремонт зелених зон</t>
  </si>
  <si>
    <t>Капітальний ремонт зеленої зони  біля будинку 42 по вул. Г.Карпенка у м. Миколаєві</t>
  </si>
  <si>
    <t xml:space="preserve"> біля будинку 42 по вул. Г.Карпенка у м. Миколаєві</t>
  </si>
  <si>
    <t>Капітальний ремонт зеленої зони</t>
  </si>
  <si>
    <r>
      <t xml:space="preserve"> "Капітальний ремонт зеленої зони  по </t>
    </r>
    <r>
      <rPr>
        <b/>
        <sz val="9"/>
        <rFont val="Times New Roman"/>
        <family val="1"/>
        <charset val="204"/>
      </rPr>
      <t xml:space="preserve"> вул. Погранична- М.Морская</t>
    </r>
    <r>
      <rPr>
        <sz val="9"/>
        <rFont val="Times New Roman"/>
        <family val="1"/>
        <charset val="204"/>
      </rPr>
      <t xml:space="preserve"> у м. Миколаєві</t>
    </r>
  </si>
  <si>
    <r>
      <rPr>
        <b/>
        <sz val="9"/>
        <rFont val="Times New Roman"/>
        <family val="1"/>
        <charset val="204"/>
      </rPr>
      <t xml:space="preserve"> вул. Погранична- М.Морская</t>
    </r>
    <r>
      <rPr>
        <sz val="9"/>
        <rFont val="Times New Roman"/>
        <family val="1"/>
        <charset val="204"/>
      </rPr>
      <t xml:space="preserve"> у м. Миколаєві</t>
    </r>
  </si>
  <si>
    <t>ВСЬОГО капітальний ремонт контейнерних майданчиків</t>
  </si>
  <si>
    <r>
      <t xml:space="preserve">Капітальний ремонт контейнерного майданчика для збору ТПВ по </t>
    </r>
    <r>
      <rPr>
        <b/>
        <sz val="9"/>
        <rFont val="Times New Roman"/>
        <family val="1"/>
        <charset val="204"/>
      </rPr>
      <t>бульвар Бузький (біля Каскадного скверу) (0,05)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</si>
  <si>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r>
      <t xml:space="preserve"> </t>
    </r>
    <r>
      <rPr>
        <b/>
        <sz val="9"/>
        <rFont val="Times New Roman"/>
        <family val="1"/>
        <charset val="204"/>
      </rPr>
      <t>бульвар Бузький (біля Каскадного скверу) (0,05)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</si>
  <si>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t>ФОП "Круліковський"</t>
  </si>
  <si>
    <r>
      <t xml:space="preserve">Капітальний ремонт контейнерного майданчика для збору ТПВ по </t>
    </r>
    <r>
      <rPr>
        <b/>
        <sz val="9"/>
        <rFont val="Times New Roman"/>
        <family val="1"/>
        <charset val="204"/>
      </rPr>
      <t>вул. Терасна, 7 (0,05)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</si>
  <si>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r>
      <t xml:space="preserve"> </t>
    </r>
    <r>
      <rPr>
        <b/>
        <sz val="9"/>
        <rFont val="Times New Roman"/>
        <family val="1"/>
        <charset val="204"/>
      </rPr>
      <t>вул. Терасна, 7 (0,05)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</si>
  <si>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t>Капітальний ремонт контейнерного майданчика для збору ТПВ</t>
  </si>
  <si>
    <r>
      <t xml:space="preserve">Капітальний ремонт контейнерного майданчика для збору ТПВ по </t>
    </r>
    <r>
      <rPr>
        <b/>
        <sz val="9"/>
        <rFont val="Times New Roman"/>
        <family val="1"/>
        <charset val="204"/>
      </rPr>
      <t>пр.Центральний, 9 (0,05)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</si>
  <si>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r>
      <rPr>
        <b/>
        <sz val="9"/>
        <rFont val="Times New Roman"/>
        <family val="1"/>
        <charset val="204"/>
      </rPr>
      <t>пр.Центральний, 9 (0,05)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</si>
  <si>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t>ВСЬОГО громадський бюджет</t>
  </si>
  <si>
    <r>
      <t xml:space="preserve">Капітальний ремонт дитячого ігрового майданчика по </t>
    </r>
    <r>
      <rPr>
        <b/>
        <sz val="9"/>
        <rFont val="Times New Roman"/>
        <family val="1"/>
        <charset val="204"/>
      </rPr>
      <t xml:space="preserve">вул. Озерна, 13,13а, 13б "Тренажерний майданчик для дітей та дорослих" </t>
    </r>
  </si>
  <si>
    <t xml:space="preserve">вул. Озерна, 13,13а, 13б "Тренажерний майданчик для дітей та дорослих" </t>
  </si>
  <si>
    <t>ТОВ "МК-Стілобат"</t>
  </si>
  <si>
    <t>ФОП Чудаков І.В. (№3091119056)</t>
  </si>
  <si>
    <t>Громадський бюджет</t>
  </si>
  <si>
    <r>
      <t xml:space="preserve">Капітальний ремонт дитячого ігрового майданчика по </t>
    </r>
    <r>
      <rPr>
        <b/>
        <sz val="9"/>
        <rFont val="Times New Roman"/>
        <family val="1"/>
        <charset val="204"/>
      </rPr>
      <t>вул. Крилова, 54 "Сучасний двір- мрія для всієї родини"</t>
    </r>
  </si>
  <si>
    <t>вул. Крилова, 54 "Сучасний двір- мрія для всієї родини"</t>
  </si>
  <si>
    <t>ВСЬОГО капітальний ремонт дитячих ігрових майданчиків</t>
  </si>
  <si>
    <t>ФОП Царюк С.В. (2231000227)</t>
  </si>
  <si>
    <t>Технічний нагляд</t>
  </si>
  <si>
    <t>ФОП Ваховський Максим Олегович (№ 3072218395)</t>
  </si>
  <si>
    <t>Авторський нагляд</t>
  </si>
  <si>
    <t>ТОВ "СМАРТ НИКСТРОЙ" (код 40858857)</t>
  </si>
  <si>
    <t>Капітальний ремонт</t>
  </si>
  <si>
    <t>ПКД</t>
  </si>
  <si>
    <r>
      <t xml:space="preserve">Капітальний ремонт спортивного майданчика по </t>
    </r>
    <r>
      <rPr>
        <b/>
        <sz val="9"/>
        <rFont val="Times New Roman"/>
        <family val="1"/>
        <charset val="204"/>
      </rPr>
      <t>вул. Сидорчука</t>
    </r>
    <r>
      <rPr>
        <sz val="9"/>
        <rFont val="Times New Roman"/>
        <family val="1"/>
        <charset val="204"/>
      </rPr>
      <t xml:space="preserve"> в Заводському районі у м.Миколаєві</t>
    </r>
  </si>
  <si>
    <r>
      <t xml:space="preserve"> </t>
    </r>
    <r>
      <rPr>
        <b/>
        <sz val="9"/>
        <rFont val="Times New Roman"/>
        <family val="1"/>
        <charset val="204"/>
      </rPr>
      <t>вул. Сидорчука</t>
    </r>
    <r>
      <rPr>
        <sz val="9"/>
        <rFont val="Times New Roman"/>
        <family val="1"/>
        <charset val="204"/>
      </rPr>
      <t xml:space="preserve"> в Заводському районі у м.Миколаєві</t>
    </r>
  </si>
  <si>
    <t>ФОП Дейнеко Іван Вікторович (№2989513713)</t>
  </si>
  <si>
    <t xml:space="preserve"> ПКД</t>
  </si>
  <si>
    <r>
      <t xml:space="preserve">Капітальний ремонт спортивного майданчика </t>
    </r>
    <r>
      <rPr>
        <b/>
        <sz val="9"/>
        <rFont val="Times New Roman"/>
        <family val="1"/>
        <charset val="204"/>
      </rPr>
      <t>вул. Погранична, 47</t>
    </r>
    <r>
      <rPr>
        <sz val="9"/>
        <rFont val="Times New Roman"/>
        <family val="1"/>
        <charset val="204"/>
      </rPr>
      <t xml:space="preserve"> у Заводському районі у м.Миколаєві</t>
    </r>
  </si>
  <si>
    <r>
      <rPr>
        <b/>
        <sz val="9"/>
        <rFont val="Times New Roman"/>
        <family val="1"/>
        <charset val="204"/>
      </rPr>
      <t>вул. Погранична, 47</t>
    </r>
    <r>
      <rPr>
        <sz val="9"/>
        <rFont val="Times New Roman"/>
        <family val="1"/>
        <charset val="204"/>
      </rPr>
      <t xml:space="preserve"> у Заводському районі у м.Миколаєві</t>
    </r>
  </si>
  <si>
    <t>ФОП Хіврич В.Г. (№2285501950)</t>
  </si>
  <si>
    <r>
      <t xml:space="preserve">Капітальний ремонт дитячого ігрового майданчика по </t>
    </r>
    <r>
      <rPr>
        <b/>
        <sz val="9"/>
        <rFont val="Times New Roman"/>
        <family val="1"/>
        <charset val="204"/>
      </rPr>
      <t xml:space="preserve">вул. Нікольська, 8 (корп. 1,2,3) </t>
    </r>
    <r>
      <rPr>
        <sz val="9"/>
        <rFont val="Times New Roman"/>
        <family val="1"/>
        <charset val="204"/>
      </rPr>
      <t>у Заводському районі у м.Миколаєві</t>
    </r>
  </si>
  <si>
    <r>
      <rPr>
        <b/>
        <sz val="9"/>
        <rFont val="Times New Roman"/>
        <family val="1"/>
        <charset val="204"/>
      </rPr>
      <t xml:space="preserve">вул. Нікольська, 8 (корп. 1,2,3) </t>
    </r>
    <r>
      <rPr>
        <sz val="9"/>
        <rFont val="Times New Roman"/>
        <family val="1"/>
        <charset val="204"/>
      </rPr>
      <t>у Заводському районі у м.Миколаєві</t>
    </r>
  </si>
  <si>
    <t>ФОП Вернієнко В.В. (3148321699)</t>
  </si>
  <si>
    <r>
      <t xml:space="preserve">Капітальний ремонт дитячого ігрового майданчика по </t>
    </r>
    <r>
      <rPr>
        <b/>
        <sz val="9"/>
        <rFont val="Times New Roman"/>
        <family val="1"/>
        <charset val="204"/>
      </rPr>
      <t xml:space="preserve">вул. Шосейна, 1 </t>
    </r>
    <r>
      <rPr>
        <sz val="9"/>
        <rFont val="Times New Roman"/>
        <family val="1"/>
        <charset val="204"/>
      </rPr>
      <t>в Заводському районі у м.Миколаєві</t>
    </r>
  </si>
  <si>
    <r>
      <rPr>
        <b/>
        <sz val="9"/>
        <rFont val="Times New Roman"/>
        <family val="1"/>
        <charset val="204"/>
      </rPr>
      <t xml:space="preserve">вул. Шосейна, 1 </t>
    </r>
    <r>
      <rPr>
        <sz val="9"/>
        <rFont val="Times New Roman"/>
        <family val="1"/>
        <charset val="204"/>
      </rPr>
      <t>в Заводському районі у м.Миколаєві</t>
    </r>
  </si>
  <si>
    <r>
      <t xml:space="preserve">Капітальний ремонт дитячого ігрового майданчика по </t>
    </r>
    <r>
      <rPr>
        <b/>
        <sz val="9"/>
        <rFont val="Times New Roman"/>
        <family val="1"/>
        <charset val="204"/>
      </rPr>
      <t>пр. Центральний 6-Б, 6-В, 7, 9</t>
    </r>
    <r>
      <rPr>
        <sz val="9"/>
        <rFont val="Times New Roman"/>
        <family val="1"/>
        <charset val="204"/>
      </rPr>
      <t xml:space="preserve"> в Заводському районі у м.Миколаєві</t>
    </r>
  </si>
  <si>
    <r>
      <rPr>
        <b/>
        <sz val="9"/>
        <rFont val="Times New Roman"/>
        <family val="1"/>
        <charset val="204"/>
      </rPr>
      <t>пр. Центральний 6-Б, 6-В, 7, 9</t>
    </r>
    <r>
      <rPr>
        <sz val="9"/>
        <rFont val="Times New Roman"/>
        <family val="1"/>
        <charset val="204"/>
      </rPr>
      <t xml:space="preserve"> в Заводському районі у м.Миколаєві</t>
    </r>
  </si>
  <si>
    <t>ВСЬОГО капітальний ремонт внутришньоквартальних проїздів</t>
  </si>
  <si>
    <t>ТОВ "Буд-Гранд-Сервіс" (41526265)</t>
  </si>
  <si>
    <t>Капітальний ремонт дорожнього покриття внутришньоквартальних проїздів від будинку №4 до будинку №4-Б по вул.Нікольська у Заводському районі м.Миколаєва</t>
  </si>
  <si>
    <t>від будинку №4 до будинку №4-Б по вул.Нікольська у Заводському районі м.Миколаєва</t>
  </si>
  <si>
    <t>Капітальний ремонт внутрішньоквартального проїзду вздовж будинків № 5, 5-А, 5-Б по Бузькому бульвару у Заводському районі м.Миколаєва</t>
  </si>
  <si>
    <t>вздовж будинків № 5, 5-А, 5-Б по Бузькому бульвару у Заводському районі м.Миколаєва</t>
  </si>
  <si>
    <r>
      <t xml:space="preserve">Капітальний ремонт асфальтового покриття прибудинкової теріторії та   внутрішньоквартального проїзду по </t>
    </r>
    <r>
      <rPr>
        <b/>
        <sz val="9"/>
        <rFont val="Times New Roman"/>
        <family val="1"/>
        <charset val="204"/>
      </rPr>
      <t>вул. Гражданская возле садика 77 и 48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</si>
  <si>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r>
      <t xml:space="preserve"> </t>
    </r>
    <r>
      <rPr>
        <b/>
        <sz val="9"/>
        <rFont val="Times New Roman"/>
        <family val="1"/>
        <charset val="204"/>
      </rPr>
      <t>вул. Гражданская возле садика 77 и 48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</si>
  <si>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r>
      <t xml:space="preserve">Капітальний ремонт асфальтового покриття прибудинкової теріторії та   внутрішньоквартального проїзду по </t>
    </r>
    <r>
      <rPr>
        <b/>
        <sz val="9"/>
        <rFont val="Times New Roman"/>
        <family val="1"/>
        <charset val="204"/>
      </rPr>
      <t>вул. Рюміна, 2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</si>
  <si>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r>
      <rPr>
        <b/>
        <sz val="9"/>
        <rFont val="Times New Roman"/>
        <family val="1"/>
        <charset val="204"/>
      </rPr>
      <t>вул. Рюміна, 2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</si>
  <si>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t>ТОВ "ФОРТУНАІНВЕСТБУД" (№41936490)</t>
  </si>
  <si>
    <r>
      <t xml:space="preserve">Капітальний ремонт асфальтового покриття прибудинкової теріторії та внутрішньоквартального проїзду по </t>
    </r>
    <r>
      <rPr>
        <b/>
        <sz val="9"/>
        <rFont val="Times New Roman"/>
        <family val="1"/>
        <charset val="204"/>
      </rPr>
      <t>вул. Крилова 15А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</si>
  <si>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r>
      <rPr>
        <b/>
        <sz val="9"/>
        <rFont val="Times New Roman"/>
        <family val="1"/>
        <charset val="204"/>
      </rPr>
      <t>вул. Крилова 15А</t>
    </r>
    <r>
      <rPr>
        <sz val="9"/>
        <rFont val="Times New Roman"/>
        <family val="1"/>
        <charset val="204"/>
      </rPr>
      <t xml:space="preserve"> у Заводському районі м.Миколаєва</t>
    </r>
  </si>
  <si>
    <t>ТОВ "Фортунаінвестбуд" (41936490)</t>
  </si>
  <si>
    <r>
      <t xml:space="preserve"> "Капітальний ремонт асфальтового покриття прибудинкової теріторії та внутрішньоквартального проїзду по </t>
    </r>
    <r>
      <rPr>
        <b/>
        <sz val="9"/>
        <rFont val="Times New Roman"/>
        <family val="1"/>
        <charset val="204"/>
      </rPr>
      <t>пр.Центральний, буд.№24</t>
    </r>
    <r>
      <rPr>
        <sz val="9"/>
        <rFont val="Times New Roman"/>
        <family val="1"/>
        <charset val="204"/>
      </rPr>
      <t xml:space="preserve">  у Заводського району м.Миколаєва"</t>
    </r>
  </si>
  <si>
    <r>
      <rPr>
        <b/>
        <sz val="9"/>
        <rFont val="Times New Roman"/>
        <family val="1"/>
        <charset val="204"/>
      </rPr>
      <t>пр.Центральний, буд.№24</t>
    </r>
    <r>
      <rPr>
        <sz val="9"/>
        <rFont val="Times New Roman"/>
        <family val="1"/>
        <charset val="204"/>
      </rPr>
      <t xml:space="preserve">  у Заводського району м.Миколаєва"</t>
    </r>
  </si>
  <si>
    <t>ВСЬОГО капітальний ремонт тротуарів</t>
  </si>
  <si>
    <t xml:space="preserve">ФОП Дейнеко </t>
  </si>
  <si>
    <r>
      <t xml:space="preserve">Капітальний ремонт тротуару </t>
    </r>
    <r>
      <rPr>
        <b/>
        <sz val="9"/>
        <rFont val="Times New Roman"/>
        <family val="1"/>
        <charset val="204"/>
      </rPr>
      <t xml:space="preserve">по вул. 5 -я Слобідська від вул. Погранична до буд.№ 82 та від буд. №89 до вул. Чкалова </t>
    </r>
    <r>
      <rPr>
        <sz val="9"/>
        <rFont val="Times New Roman"/>
        <family val="1"/>
        <charset val="204"/>
      </rPr>
      <t>у приватному секторі Заводського району м.Миколаєва"</t>
    </r>
  </si>
  <si>
    <r>
      <rPr>
        <b/>
        <sz val="9"/>
        <rFont val="Times New Roman"/>
        <family val="1"/>
        <charset val="204"/>
      </rPr>
      <t xml:space="preserve"> вул. 5 -я Слобідська від вул. Погранична до буд.№ 82 та від буд. №89 до вул. Чкалова </t>
    </r>
    <r>
      <rPr>
        <sz val="9"/>
        <rFont val="Times New Roman"/>
        <family val="1"/>
        <charset val="204"/>
      </rPr>
      <t>у приватному секторі Заводського району м.Миколаєва"</t>
    </r>
  </si>
  <si>
    <r>
      <t xml:space="preserve">Капітальний ремонт тротуару по </t>
    </r>
    <r>
      <rPr>
        <b/>
        <sz val="9"/>
        <rFont val="Times New Roman"/>
        <family val="1"/>
        <charset val="204"/>
      </rPr>
      <t>вул. Кузнецька від вул. 4-а Слобідська до вул.5-а Слобідська (непарна сторона)</t>
    </r>
    <r>
      <rPr>
        <sz val="9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</si>
  <si>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t xml:space="preserve"> </t>
    </r>
    <r>
      <rPr>
        <b/>
        <sz val="9"/>
        <rFont val="Times New Roman"/>
        <family val="1"/>
        <charset val="204"/>
      </rPr>
      <t>вул. Кузнецька від вул. 4-а Слобідська до вул.5-а Слобідська (непарна сторона)</t>
    </r>
    <r>
      <rPr>
        <sz val="9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</si>
  <si>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t xml:space="preserve">Капітальний ремонт тротуару по </t>
    </r>
    <r>
      <rPr>
        <b/>
        <sz val="9"/>
        <rFont val="Times New Roman"/>
        <family val="1"/>
        <charset val="204"/>
      </rPr>
      <t>вул. Дмитрієва</t>
    </r>
    <r>
      <rPr>
        <sz val="9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</si>
  <si>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9"/>
        <rFont val="Times New Roman"/>
        <family val="1"/>
        <charset val="204"/>
      </rPr>
      <t>вул. Дмитрієва</t>
    </r>
    <r>
      <rPr>
        <sz val="9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</si>
  <si>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t xml:space="preserve">Капітальний ремонт тротуару по </t>
    </r>
    <r>
      <rPr>
        <b/>
        <sz val="9"/>
        <rFont val="Times New Roman"/>
        <family val="1"/>
        <charset val="204"/>
      </rPr>
      <t xml:space="preserve">вул. Радісна від буд. № 5 до вул. Даля (непарна сторона)  </t>
    </r>
    <r>
      <rPr>
        <sz val="9"/>
        <rFont val="Times New Roman"/>
        <family val="1"/>
        <charset val="204"/>
      </rPr>
      <t>у приватному секторі Заводського району м.Миколаєва"</t>
    </r>
  </si>
  <si>
    <r>
      <t xml:space="preserve"> </t>
    </r>
    <r>
      <rPr>
        <b/>
        <sz val="9"/>
        <rFont val="Times New Roman"/>
        <family val="1"/>
        <charset val="204"/>
      </rPr>
      <t xml:space="preserve">вул. Радісна від буд. № 5 до вул. Даля (непарна сторона)  </t>
    </r>
    <r>
      <rPr>
        <sz val="9"/>
        <rFont val="Times New Roman"/>
        <family val="1"/>
        <charset val="204"/>
      </rPr>
      <t>у приватному секторі Заводського району м.Миколаєва"</t>
    </r>
  </si>
  <si>
    <t>ФОП Царюк С.В. (№2231000227</t>
  </si>
  <si>
    <t>ТОВ "ФОРТУНАІНВЕСТБУД" (41936490)</t>
  </si>
  <si>
    <r>
      <t xml:space="preserve">Капітальний ремонт тротуару по </t>
    </r>
    <r>
      <rPr>
        <b/>
        <sz val="9"/>
        <rFont val="Times New Roman"/>
        <family val="1"/>
        <charset val="204"/>
      </rPr>
      <t>вул. Громадянська від буд. №57 до вул.Чкалова (непарна сторона)</t>
    </r>
    <r>
      <rPr>
        <sz val="9"/>
        <rFont val="Times New Roman"/>
        <family val="1"/>
        <charset val="204"/>
      </rPr>
      <t xml:space="preserve"> у приватному секторі Заводського району м.Миколаєва"</t>
    </r>
  </si>
  <si>
    <r>
      <rPr>
        <b/>
        <sz val="9"/>
        <rFont val="Times New Roman"/>
        <family val="1"/>
        <charset val="204"/>
      </rPr>
      <t>вул. Громадянська від буд. №57 до вул.Чкалова (непарна сторона)</t>
    </r>
    <r>
      <rPr>
        <sz val="9"/>
        <rFont val="Times New Roman"/>
        <family val="1"/>
        <charset val="204"/>
      </rPr>
      <t xml:space="preserve"> у приватному секторі Заводського району м.Миколаєва"</t>
    </r>
  </si>
  <si>
    <t>ВСЬОГО капітального ремонту зупиночних майданчиків</t>
  </si>
  <si>
    <t xml:space="preserve">ТОВ "АГРОФОН-ПРОЕКТ" </t>
  </si>
  <si>
    <t xml:space="preserve">Виготовлення ПКД </t>
  </si>
  <si>
    <t>Капітальний ремонт зупиночних майданчиків поблизу буд.№50 по вул. Декабристів в Заводському районі м.Миколаєва</t>
  </si>
  <si>
    <t>поблизу буд.№50 по вул. Декабристів в Заводському районі м.Миколаєва</t>
  </si>
  <si>
    <t>ТОВ "АГРОФОН-ПРОЕКТ"</t>
  </si>
  <si>
    <t>Капітальний ремонт зупиночних майданчиків поблизу буд.№21 по вул. Г. Карпенка в Заводському районі м.Миколаєва</t>
  </si>
  <si>
    <t>поблизу буд.№21 по вул. Г. Карпенка в Заводському районі м.Миколаєва</t>
  </si>
  <si>
    <t>Капітальний ремонт зупиночних майданчиків поблизу буд.№79 по вул. Кузнецька ріг вул.Садова в Заводському районі м.Миколаєва</t>
  </si>
  <si>
    <t>поблизу буд.№79 по вул. Кузнецька ріг вул.Садова в Заводському районі м.Миколаєва</t>
  </si>
  <si>
    <t>ВСЬОГО КПКВК 4017461, КЕКВ 3132</t>
  </si>
  <si>
    <r>
      <t xml:space="preserve">Капітальний ремонт дорожнього покриття по вул. </t>
    </r>
    <r>
      <rPr>
        <b/>
        <sz val="9"/>
        <rFont val="Times New Roman"/>
        <family val="1"/>
        <charset val="204"/>
      </rPr>
      <t>Новосільська</t>
    </r>
    <r>
      <rPr>
        <sz val="9"/>
        <rFont val="Times New Roman"/>
        <family val="1"/>
        <charset val="204"/>
      </rPr>
      <t xml:space="preserve"> від вул. М.Морська до вул. Даля у приватному  секторі Заводського району м.Миколаєва</t>
    </r>
  </si>
  <si>
    <t>вул. Даля у приватному  секторі Заводського району м.Миколаєва</t>
  </si>
  <si>
    <r>
      <t xml:space="preserve">Капітальний ремонт дороги по вул. </t>
    </r>
    <r>
      <rPr>
        <b/>
        <sz val="9"/>
        <rFont val="Times New Roman"/>
        <family val="1"/>
        <charset val="204"/>
      </rPr>
      <t>Дмитрієв</t>
    </r>
    <r>
      <rPr>
        <sz val="9"/>
        <rFont val="Times New Roman"/>
        <family val="1"/>
        <charset val="204"/>
      </rPr>
      <t>а у  Заводського району м.Миколаєва</t>
    </r>
  </si>
  <si>
    <r>
      <t xml:space="preserve">вул. </t>
    </r>
    <r>
      <rPr>
        <b/>
        <sz val="9"/>
        <rFont val="Times New Roman"/>
        <family val="1"/>
        <charset val="204"/>
      </rPr>
      <t>Дмитрієв</t>
    </r>
    <r>
      <rPr>
        <sz val="9"/>
        <rFont val="Times New Roman"/>
        <family val="1"/>
        <charset val="204"/>
      </rPr>
      <t>а у  Заводського району м.Миколаєва</t>
    </r>
  </si>
  <si>
    <t>ТОВ "Буд-Гранд-Сервіс" (код 41526265)</t>
  </si>
  <si>
    <r>
      <t xml:space="preserve">Капітальний ремонт дорожнього покриття по вул. </t>
    </r>
    <r>
      <rPr>
        <b/>
        <sz val="9"/>
        <rFont val="Times New Roman"/>
        <family val="1"/>
        <charset val="204"/>
      </rPr>
      <t>Привокзальна від вул. Курортна до вул. Біла</t>
    </r>
    <r>
      <rPr>
        <sz val="9"/>
        <rFont val="Times New Roman"/>
        <family val="1"/>
        <charset val="204"/>
      </rPr>
      <t xml:space="preserve"> у приватному секторі  Заводського району м.Миколаєва</t>
    </r>
  </si>
  <si>
    <r>
      <t xml:space="preserve"> вул. </t>
    </r>
    <r>
      <rPr>
        <b/>
        <sz val="9"/>
        <rFont val="Times New Roman"/>
        <family val="1"/>
        <charset val="204"/>
      </rPr>
      <t>Привокзальна від вул. Курортна до вул. Біла</t>
    </r>
    <r>
      <rPr>
        <sz val="9"/>
        <rFont val="Times New Roman"/>
        <family val="1"/>
        <charset val="204"/>
      </rPr>
      <t xml:space="preserve"> у приватному секторі  Заводського району м.Миколаєва</t>
    </r>
  </si>
  <si>
    <t xml:space="preserve">Капітальний ремонт дороги </t>
  </si>
  <si>
    <r>
      <t xml:space="preserve">Капітальний ремонт дороги по вул. </t>
    </r>
    <r>
      <rPr>
        <b/>
        <sz val="9"/>
        <rFont val="Times New Roman"/>
        <family val="1"/>
        <charset val="204"/>
      </rPr>
      <t>Покровська</t>
    </r>
    <r>
      <rPr>
        <sz val="9"/>
        <rFont val="Times New Roman"/>
        <family val="1"/>
        <charset val="204"/>
      </rPr>
      <t xml:space="preserve"> від а/д Т-15-07 до будинку № 34 у  Заводського району м.Миколаєва</t>
    </r>
  </si>
  <si>
    <r>
      <t xml:space="preserve">вул. </t>
    </r>
    <r>
      <rPr>
        <b/>
        <sz val="9"/>
        <rFont val="Times New Roman"/>
        <family val="1"/>
        <charset val="204"/>
      </rPr>
      <t>Покровська</t>
    </r>
    <r>
      <rPr>
        <sz val="9"/>
        <rFont val="Times New Roman"/>
        <family val="1"/>
        <charset val="204"/>
      </rPr>
      <t xml:space="preserve"> від а/д Т-15-07 до будинку № 34 у  Заводського району м.Миколаєва</t>
    </r>
  </si>
  <si>
    <t>Адміністрація Заводського району Миколаївської міської ради</t>
  </si>
  <si>
    <t>Нове будівництво, в т.ч. проектно-вишукувальні роботи та експертиза</t>
  </si>
  <si>
    <t>Нове будівництво дошкільного навчального закладу по вул. Променева у мікрорайоні "Північний" м. Миколаєва</t>
  </si>
  <si>
    <t>м. Миколаїв, вул. Променева у мікрорайоні "Північний"</t>
  </si>
  <si>
    <t>Реконструкція, в т.ч. проектно-вишукувальні роботи та експертиза</t>
  </si>
  <si>
    <t xml:space="preserve">Реконструкція інсуючого футбольного поля Центрального міського стадіону </t>
  </si>
  <si>
    <t>вул. Спортивна, 1/1 в м. Миколаєві</t>
  </si>
  <si>
    <t xml:space="preserve">Реконструкція спортивного майданчика № 17 </t>
  </si>
  <si>
    <t>м. Миколаїв, вул. Крилова, 12/6</t>
  </si>
  <si>
    <t>Реконструкція спортивного майданчика № 57 ім. Шевченка</t>
  </si>
  <si>
    <t>вул. Лазурна, 46 у м. Миколаєві</t>
  </si>
  <si>
    <t>Реконструкція спортивного майданчика № 34</t>
  </si>
  <si>
    <t>м. Миколаїв, вул. Лягіна, 28</t>
  </si>
  <si>
    <t>ТОВ "Миколаївоблпроект"</t>
  </si>
  <si>
    <t xml:space="preserve">Реконструкція історико - культурного простору </t>
  </si>
  <si>
    <t>уздовж стіни ДП "Миколаївський суднобудівний завод" по вул. Набережна в м. Миколаєві</t>
  </si>
  <si>
    <t xml:space="preserve">Нове будівництво велодоріжки </t>
  </si>
  <si>
    <t>по пр. Богоявленському від Широкобальського шляхопроводу до вул. Гагаріна в м. Миколаєві</t>
  </si>
  <si>
    <t xml:space="preserve">Нове будівнцтво підпірної стінки та бун, будівництво набережної для запобігання розмиванню, в т.ч. проектно-вишукувальні роботи та експертиза </t>
  </si>
  <si>
    <t>Укріплення берегової частини мікрорайону Намив шляхом будівництва набережної для запобігання розмиванню (Нове будівнцтво підпірної стінки та бун)</t>
  </si>
  <si>
    <t>берегова частина мікрорайону Намив в м. Миколаєві</t>
  </si>
  <si>
    <t>ТОВ АБК "ЗАВТРА"</t>
  </si>
  <si>
    <t xml:space="preserve">Реконструкція паркувального кармана </t>
  </si>
  <si>
    <t>біля будівлі по вул. 9 Поздовжній, 10-А у м. Миколаєві</t>
  </si>
  <si>
    <t xml:space="preserve">Нове будівництво  центру надання адміністративних послуг </t>
  </si>
  <si>
    <t xml:space="preserve"> м. Миколїв</t>
  </si>
  <si>
    <t>ТОВ "ЕСГ-Україна"</t>
  </si>
  <si>
    <t>ФОП Нуждов П.А.</t>
  </si>
  <si>
    <t xml:space="preserve">Нове будівництво сімейної амбулаторії № 5 комунального некомерційного підприємства Центру первинної медико - санітарної допомоги № 4 м. Миколаєва </t>
  </si>
  <si>
    <t>мкр. Матвіївка, вул. Лісова, біля будинку №5</t>
  </si>
  <si>
    <t xml:space="preserve">Реконструкція будівлі ДНЗ № 67 </t>
  </si>
  <si>
    <t>просп. Миру, 7/1 у м. Миколаєві</t>
  </si>
  <si>
    <t>ТОВ "ПІВДЕНЬБУД-МИКОЛАЇВ ЛТД"</t>
  </si>
  <si>
    <t xml:space="preserve">Реконструкція покрівлі ЗОШ № 59 </t>
  </si>
  <si>
    <t>вул. Адміральська, 24 у м. Миколаєві</t>
  </si>
  <si>
    <t>Прибудова (нове будівництво) Коригування, в т.ч. проектно-вишукувальні роботи та експертиза</t>
  </si>
  <si>
    <t>Прибудова  ЗОШ №22 по вул.Робочій,8 в м.Миколаєві (Нове будівництво) Коригування, у т.ч. проектно-вишукувальні роботи та експертиза</t>
  </si>
  <si>
    <t xml:space="preserve">вул.Робоча, 8 в м.Миколаєві </t>
  </si>
  <si>
    <t>ПВНП "НІКОІНТЕРМ"</t>
  </si>
  <si>
    <t>Нове будівництво котельні ЗОШ №29</t>
  </si>
  <si>
    <t xml:space="preserve"> вул. Ватутіна, 124 у м. Миколаєві</t>
  </si>
  <si>
    <t xml:space="preserve">Нове будівництво каналізації </t>
  </si>
  <si>
    <t>територія житлового фонду приватного сектору у мікрорайоні Ялти у м. Миколаєві</t>
  </si>
  <si>
    <t>ТОВ "ВІК ТЕХНОЛОГІЇ"</t>
  </si>
  <si>
    <t xml:space="preserve">Нове будівництво мереж каналізації </t>
  </si>
  <si>
    <t>по вул. Чкалова від буд. 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</t>
  </si>
  <si>
    <t xml:space="preserve">Капітальний ремонт, в т.ч. проектно-вишукувальні роботи та експертиза  </t>
  </si>
  <si>
    <t xml:space="preserve">Капітальний ремонт берегової зони мкр. Намив </t>
  </si>
  <si>
    <t>від вул. Лазурна, 52 до вул. Лазурна, 40 у м. Миколаєві</t>
  </si>
  <si>
    <t>ТОВ "Промбуд"</t>
  </si>
  <si>
    <t>Капітальний ремонт нежитлових приміщень</t>
  </si>
  <si>
    <t>пр. Центральний, 135 у м.Миколаєві</t>
  </si>
  <si>
    <t>ФОП Любенко І.В.</t>
  </si>
  <si>
    <t>Капітальний ремонт системи опалення та покрівлі з утепленням фасаду будівлі СК "Надія" (СДЮСШОР №4)</t>
  </si>
  <si>
    <t>вул. Генерала Карпенка, 40А у м. Миколаєві</t>
  </si>
  <si>
    <t xml:space="preserve">Капітальний ремонт будівлі  СК "Надія" (СДЮШОР № 4) </t>
  </si>
  <si>
    <t>вул. Генерала Карпенка 40а, у м. Миколаєві</t>
  </si>
  <si>
    <t>ПГО "Центр ВПІ АТО "Літопис"</t>
  </si>
  <si>
    <t xml:space="preserve">Капітальний ремонт будівлі для розміщення КУ ММР "Міський центр підтримки внутрішньо переміщених осіб та ветеранів АТО" </t>
  </si>
  <si>
    <t>пров. Кобера, 13А/8 у м. Миколаєві</t>
  </si>
  <si>
    <t>ТОВ "БК "БУДРЕМ-КОНСТРУКЦІЯ"</t>
  </si>
  <si>
    <t xml:space="preserve">Капітальний ремонт системи автоматичної пожежної сигналізації та оповіщення про пожежу будинку творчості дітей та юнацтва Заводського району </t>
  </si>
  <si>
    <t>вул. Корабелів, 18 у м. Миколаєві</t>
  </si>
  <si>
    <t>ФОП Канівченко В.Г.</t>
  </si>
  <si>
    <t xml:space="preserve">Капітальний ремонт спортивних залів ЗОШ №53 </t>
  </si>
  <si>
    <t>вул. Потьомкінська,154  у м. Миколаєві</t>
  </si>
  <si>
    <t>ТОВ АБК "Завтра"</t>
  </si>
  <si>
    <t>Капітальний ремонт футбольного поля зі штучним покриттям ЗОШ №48</t>
  </si>
  <si>
    <t>вул. Генерала Попеля,164 у м.Миколаєві</t>
  </si>
  <si>
    <t>ТОВ "Охрана"</t>
  </si>
  <si>
    <t>Капітальний ремонт системи автоматичної пожежної сигналізації та оповіщення про пожежу ЗОШ №53</t>
  </si>
  <si>
    <t>вул. Потьомкінська, 154 у м. Миколаєві</t>
  </si>
  <si>
    <t>ТОВ "Голден-Буд"</t>
  </si>
  <si>
    <t>Капітальний ремонт системи автоматичної пожежної сигналізації та оповіщення про пожежу ЗОШ № 6</t>
  </si>
  <si>
    <t xml:space="preserve"> вул. Курортна, 2А у м. Миколаєві</t>
  </si>
  <si>
    <t>ТОВ "НІКОВІТА"</t>
  </si>
  <si>
    <t>Капітальний ремонт системи автоматичної пожежної сигналізації та оповіщення про пожежу ЗОШ № 52</t>
  </si>
  <si>
    <t>вул. Крилова, 42 у м. Миколаєві</t>
  </si>
  <si>
    <t>ПП БФ Квазар-Інк"</t>
  </si>
  <si>
    <t xml:space="preserve">Капітальний ремонт будівлі ЗОШ № 32 </t>
  </si>
  <si>
    <t>вул. Гайдара,1 у м. Миколаєві</t>
  </si>
  <si>
    <t>ТОВ "Олкріс"</t>
  </si>
  <si>
    <t xml:space="preserve">Капітальний ремонт спортивного майданчику  ЗОШ № 53 </t>
  </si>
  <si>
    <t xml:space="preserve"> вул. Потьомкінська, 154 у м. Миколаєві </t>
  </si>
  <si>
    <t xml:space="preserve">Капітальний ремонт (коригування), в т.ч. проектно-вишукувальні роботи та експертиза  </t>
  </si>
  <si>
    <t>Капітальний ремонт спортивного майданчику ЗОШ №12 (коригування)</t>
  </si>
  <si>
    <t>вул. 1 Екіпажна,2  у м. Миколаєві</t>
  </si>
  <si>
    <t xml:space="preserve">Капітальний ремонт будівлі ЗОШ №15 </t>
  </si>
  <si>
    <t>вул. Потьомкінська, 22А у м. Миколаєві</t>
  </si>
  <si>
    <t xml:space="preserve">Капітальний ремонт будівлі ЗОШ №24 </t>
  </si>
  <si>
    <t>вул. Лісова, 1 у м. Миколаєві</t>
  </si>
  <si>
    <t>Капітальний ремонт будівлі ЗОШ №51</t>
  </si>
  <si>
    <t>пров. Парусний, 5 у м. Миколаєві</t>
  </si>
  <si>
    <t>ТОВ "ОХРАНА"</t>
  </si>
  <si>
    <t xml:space="preserve">Капітальний ремонт системи автоматичної пожежної  сигналізації та оповіщення про пожежу ДНЗ №12  </t>
  </si>
  <si>
    <t xml:space="preserve">вул. Лазурна, 22 у м. Миколаєві </t>
  </si>
  <si>
    <t>ТОВ "Нікпожтехсервіс"</t>
  </si>
  <si>
    <t>Капітальний ремонт системи автоматичної пожежної сигналізації та оповіщення про пожежу ДНЗ №117</t>
  </si>
  <si>
    <t>вул. Фрунзе, 19  у м.Миколаєві</t>
  </si>
  <si>
    <t xml:space="preserve">Капітальний ремонт будівлі ДНЗ №60 </t>
  </si>
  <si>
    <t>вул. Театральна, 25/1 у м. Миколаєві</t>
  </si>
  <si>
    <t xml:space="preserve">Капітальний ремонт будівлі ДНЗ №75 </t>
  </si>
  <si>
    <t>вул. 3 Лінія, 17 у м. Миколаєві</t>
  </si>
  <si>
    <t>Управління капітального будівництва Миколаївської міської ради</t>
  </si>
  <si>
    <t>Будівництво</t>
  </si>
  <si>
    <t>Будівництво майданчику для вигулу собак у Центральному районі м. Миколаїв</t>
  </si>
  <si>
    <t>Капітальний ремонтСквер "Чумацький"  у Центральному районі м. Миколаїв</t>
  </si>
  <si>
    <t>авторський нагляд</t>
  </si>
  <si>
    <t>технагляд</t>
  </si>
  <si>
    <t>експертиза ПКД</t>
  </si>
  <si>
    <t>ТОВ Агрофон-ПРОЕКТ</t>
  </si>
  <si>
    <t>проектно-кошторисна документація</t>
  </si>
  <si>
    <t xml:space="preserve">Капітальний ремонт благоустрою скверу біля готелю "Миколаїв" у Центральному районі м. Миколаєва" </t>
  </si>
  <si>
    <t>за потребою</t>
  </si>
  <si>
    <t>Капітальний ремонт Сквер «Горобиновий» у Центральному районі м. Миколаїв</t>
  </si>
  <si>
    <t>Разом</t>
  </si>
  <si>
    <t>"Капітальний ремонт  ЗГТ "Кінцева" у мкр. Північний м. Миколаєва"</t>
  </si>
  <si>
    <t>Капітальний ремонт зупинки громадського транспорту в Центральному районі м. Миколаїв вул.2-Екіпажна в районі буд.№2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</si>
  <si>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(тролейбусна зупинка)</t>
  </si>
  <si>
    <t>Капітальний ремонт зупинки громадського транспорту в Центральному районі м. Миколаїв вул. Потьомкінська в районі будинку №24</t>
  </si>
  <si>
    <t>Капітальний ремонт зупинки громадського транспорту в Центральному районі м. Миколаїв по вул. Пушкінській в районі будинку №39</t>
  </si>
  <si>
    <t>Капітальний ремонт зупинки громадського транспорту в Центральному районі м. Миколаїв по вул. Пушкінській в районі будинку №12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</si>
  <si>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(трамвайна зупинка</t>
  </si>
  <si>
    <t>Капітальний ремонт спортивного та дитячого майданчиків по вул. Чкалова, 58,60 у Центральному районі м. Миколаєва</t>
  </si>
  <si>
    <t>Капітальний ремонт дитячого майданчика по вул. Мала Морська,23 у Центральному районі м. Миколаєва</t>
  </si>
  <si>
    <t>Капітальний ремонт благоустрою майданчику для вигулу домашніх тварин (собак) у парку «Адміралтейський» в Центральному районі м.Миколаєва</t>
  </si>
  <si>
    <t>Придбання лавок</t>
  </si>
  <si>
    <t>Придбання лавок для благоустрою прибудинкових територій по проспекту Центральному, вул.Адміральській, вул.Колодязній, вул.Чкалова, вул.Фалеєвській у Центральному районі       м. Миколаєва</t>
  </si>
  <si>
    <t>ТОВ Миколаївзеленгосп</t>
  </si>
  <si>
    <t xml:space="preserve">Придбання багаторічних насаджень </t>
  </si>
  <si>
    <t>ТОВ Сансет АВТО</t>
  </si>
  <si>
    <t xml:space="preserve">Придбання лавок для благоустрою прибудинкових територій по проспекту Героїв України та пров. Парусному у Центральному районі м. Миколаєва </t>
  </si>
  <si>
    <t>Капітальний ремонт асфальтового покриття прибудинкової території та внутрішньоквартального проїзду між буд. № 95 та буд. № 101 по проспекту Героїв України у Центральному районі м. Миколаєва</t>
  </si>
  <si>
    <t>Капітальний ремонт спортивного та дитячого майданчика по проспекту Героїв України, буд. № 22, у Центральному районі м. Миколаєва</t>
  </si>
  <si>
    <t>сертіфікат</t>
  </si>
  <si>
    <t xml:space="preserve"> ”Капітальний ремонт дорожнього покриття приватного сектору по вул. Травнева у Центральному районі м. Миколаєва” </t>
  </si>
  <si>
    <t xml:space="preserve"> ”Капітальний ремонт дорожнього покриття приватного сектору по вул. Травнева у Центральному районі м. Миколаєва” (сертіфікат )</t>
  </si>
  <si>
    <t xml:space="preserve">"Капітальний ремонт дорожнього покриття приватного сектору по пров. 2 Північний у Центральному районі м. Миколаєва" </t>
  </si>
  <si>
    <t>"Капітальний ремонт дорожнього покриття приватного сектору по пров. 2 Північний у Центральному районі м. Миколаєва" (сертіфікат )</t>
  </si>
  <si>
    <t xml:space="preserve">"Капітальний ремонт дороги приватного сектору по вул. Слов'янська від буд.№55 до пров. Військового у Центральному районі м. Миколаєва" </t>
  </si>
  <si>
    <t>"Капітальний ремонт дороги приватного сектору по вул. Слов'янська від буд.№55 до пров. Військового у Центральному районі м. Миколаєва" (сертіфікат )</t>
  </si>
  <si>
    <t>Капітальний ремонт дороги приватного сектору по вул. Західна у Центральному районі м. Миколаєва( тенедерний договір)</t>
  </si>
  <si>
    <t>Капітальний ремонт дороги приватного сектору по вул. Західна у Центральному районі м. Миколаєва(сертіфікат )</t>
  </si>
  <si>
    <t>ФОП Литвиненко А. О.</t>
  </si>
  <si>
    <t>ФОП Ваховський Максим Олегович</t>
  </si>
  <si>
    <t>ФОП Дейнеко І. В.</t>
  </si>
  <si>
    <t>Капітальний ремонт дороги приватного сектору по вул. 6 Воєнна від вул. 1 Екіпажна до вул. Котельна у Центральному районі м. Миколаєва</t>
  </si>
  <si>
    <t>ФОП Чудаков І.В.</t>
  </si>
  <si>
    <t>Капітальний ремонт дорожнього покриття приватного сектору по вул. Врожайна від вул. Веселинівська до пров. Ізмаїльський у Центральному районі м. Миколаєва</t>
  </si>
  <si>
    <t>ФОП Дейнеко О. С.</t>
  </si>
  <si>
    <t>Капітальний ремонт дороги приватного сектору по вул. Новоодеська від буд. №34 до буд. №2 у Центральному районі м. Миколаєва</t>
  </si>
  <si>
    <t>Капітальний ремонт дорожнього покриття приватного сектору по вул. Новоодеська від буд. №34 до буд. №2 у Центральному районі м. Миколаєва</t>
  </si>
  <si>
    <t>ТОВ Дориндустрія</t>
  </si>
  <si>
    <t>Капітальний ремонт дороги приватного сектору по вул. Чуйкова, від буд. №49 до буд. №75 у Центральному районі м. Миколаєва"</t>
  </si>
  <si>
    <t>ФОП Симонян А. А.</t>
  </si>
  <si>
    <t>ФОП Царюк С. В.</t>
  </si>
  <si>
    <t xml:space="preserve">Капітальний ремонт дороги приватного сектору по вул. Колгоспна від вул. Силікатна до вул. Конєва у Центральному районі м. Миколаєва” </t>
  </si>
  <si>
    <t xml:space="preserve">”Капітальний ремонт дорожнього покриття внутрішньоквартального проїзду вздовж будинку №89 по вул. Безіменна у Центральному районі м. Миколаєва” </t>
  </si>
  <si>
    <t xml:space="preserve">”Капітальний ремонт дорожнього покриття внутрішньоквартального проїзду вздовж будинку №81 по вул. Шевченка у Центральному районі м. Миколаєва” </t>
  </si>
  <si>
    <t xml:space="preserve">Капітальний ремонт дорожнього покриття внутрішньоквартального проїзду вздовж будинку №89 по вул. Безіменна у Центральному районі м. Миколаєва” </t>
  </si>
  <si>
    <t>«Капітальний ремонт асфальтового покриття прибудинкової території та внутрішньоквартального проїзду між буд. № 95 та буд. № 101 по проспекту Героїв України у Центральному районі м. Миколаєва»  ПКД по субвенции</t>
  </si>
  <si>
    <t>"Капітальний ремонт дорожнього покриття внутрішньоквартального проїзду вздовж будинків № 62 по вул. Чкалова у Центральному районі м. Миколаєва"</t>
  </si>
  <si>
    <t>"Капітальний ремонт дорожнього покриття внутрішньоквартального проїзду по вул.Чкалова, 78 / Садовая, 18   у Центральному районі м. Миколаєва"</t>
  </si>
  <si>
    <t xml:space="preserve">ТОВДориндустрія                           </t>
  </si>
  <si>
    <t xml:space="preserve">”Капітальний ремонт дорожнього покриття внутрішньоквартального проїзду вздовж будинку№94 по проспекту Центральному та будику №17по вул.Інженерна у Центральному районі м. Миколаєва” </t>
  </si>
  <si>
    <t>"Капітальний ремонт дорожнього покриття внутрішньоквартального проїзду вздовж будинку № 5 по вул. Потьомкінська у Центральному районі м. Миколаєва"</t>
  </si>
  <si>
    <t>"Капітальний ремонт дорожнього покриття внутрішньоквартального проїзду вздовж будинку № 16 по вул. Шевченка у Центральному районі м. Миколаєва"</t>
  </si>
  <si>
    <t xml:space="preserve">ТОВДориндустрія                              </t>
  </si>
  <si>
    <t>"Капітальний ремонт дорожнього покриття внутрішньоквартального проїзду вздовж будинку № 19,21 по вул. Адміральська  у Центральному районі м. Миколаєва"</t>
  </si>
  <si>
    <t>"Капітальний ремонт дорожнього покриття внутрішньоквартального проїзду вздовж будинку № 2 по вул. Декабристів  у Центральному районі м. Миколаєва"</t>
  </si>
  <si>
    <t>"Капітальний ремонт дорожнього покриття внутрішньоквартального проїзду вздовж будинків № 116, 118 по вул. Чкалова у Центральному районі м. Миколаєва"</t>
  </si>
  <si>
    <t>проектно-кошторисна документація, експертиза</t>
  </si>
  <si>
    <t>"Капітальний ремонт дорожнього покриття внутрішньоквартального проїзду вздовж будинку № 152 по пр. Центральний у Центральному районі м. Миколаєва"</t>
  </si>
  <si>
    <t>екпертиза ПКД</t>
  </si>
  <si>
    <t>"Капітальний ремонт дорожнього покриття внутрішньоквартального проїзду вздовж будинків №3,3-А по вул. Соборна та будинку  № 65 по вул. Велика Морська у Центральному районі м. Миколаєва"</t>
  </si>
  <si>
    <t>"Капітальний ремонт дорожнього покриття внутрішньоквартального проїзду вздовж будинків № 100а по вул. Чкалова у Центральному районі м. Миколаєва"</t>
  </si>
  <si>
    <t>Адміністрація Центрального району Миколаївської міської ради</t>
  </si>
  <si>
    <t>КП ММР "Капітальне будівництво міста Миколаєва"</t>
  </si>
  <si>
    <t>Реконструкція</t>
  </si>
  <si>
    <t>Міська система централізованого оповіщення про загрозу або виникнення НС</t>
  </si>
  <si>
    <t>Управління з питань НС та ЦЗН Миколаївської міської ради</t>
  </si>
  <si>
    <t>Разом по спеціальному фонду:</t>
  </si>
  <si>
    <t>Е.з.філ.ДП"Укрдержбудексп.у м.Мик." 15-0002-18 від 30.03.2018р.; ТОВ "АГРОФОН-ПРОЕКТ"; ФОП Мовенко С.М.</t>
  </si>
  <si>
    <t>Капітальний ремонт фасадів з утепленням</t>
  </si>
  <si>
    <t>КЗ ММР ЦПМСД №4 м. Миколаєва Миколаївської області за адресою: вул. Адміральська, 6 м. Миколаїв, Миколаївської області</t>
  </si>
  <si>
    <t xml:space="preserve">м. Миколаїв, вул. Адміральська, 6 </t>
  </si>
  <si>
    <t>Капітальний ремонт з термомодернізацією</t>
  </si>
  <si>
    <t>загальноосвітня школа І-ІІІ ст. №1 О.Ольжича, вул. Айвазовського, 8, м. Миколаїв</t>
  </si>
  <si>
    <t xml:space="preserve"> м. Миколаїв, вул. Айвазовського , 8</t>
  </si>
  <si>
    <t xml:space="preserve">ФОП Павлов П.А. Е.з.філ.ДП"Укрдержбудексп.у м.Мик." 15-0468-18(15-0751-17)в.21.11.2018;                               ФОП Мовенко С.Н                                  </t>
  </si>
  <si>
    <t>загальноосвітня школа І-ІІІ ст. №42, вул. Електронна,73, м. Миколаїв</t>
  </si>
  <si>
    <t>м. Миколаїв, вул. Електронна,73</t>
  </si>
  <si>
    <t>ТОВ"Солар Сервіс"ФОП Кармазін, ФОП Королюк М.А.</t>
  </si>
  <si>
    <t>Капітальний ремонт з вуличного освітлення</t>
  </si>
  <si>
    <t>"Громадський бюджет" Освітлення центральної вулиці Райдужна</t>
  </si>
  <si>
    <t>м. Миколаїв, вул.Райдужна</t>
  </si>
  <si>
    <t xml:space="preserve"> Капітальний ремонт системи опалення, вентиляції та кондиціонування </t>
  </si>
  <si>
    <t>концерт-хол "Юність", пр. Богоявленський, 39-А</t>
  </si>
  <si>
    <t>м. Миколаїв, пр. Богоявленський, 39-А</t>
  </si>
  <si>
    <t>Капітальний ремонт в частині заміни вікон</t>
  </si>
  <si>
    <t>загальноосвітня школа І-ІІІ ст. № 17, вул. Крилова, 12/6, м. Миколаїв</t>
  </si>
  <si>
    <t xml:space="preserve"> м. Миколаїв, вул. Крилова, 12/6</t>
  </si>
  <si>
    <t xml:space="preserve">Капітальний ремонт в частині заміни вікон </t>
  </si>
  <si>
    <t>ТОВ "В.С. ПРОЕКТ"</t>
  </si>
  <si>
    <t xml:space="preserve">Капітальний ремонт з енергомодернізації житлового будинку                                                         </t>
  </si>
  <si>
    <t xml:space="preserve"> по пр.Миру,4, в т.ч. ПКД та експертиза</t>
  </si>
  <si>
    <t>м. Миколаїв, пр.Миру,4</t>
  </si>
  <si>
    <t xml:space="preserve">Капітальні ремонти з енергомодернізації житлового будинку                                                         </t>
  </si>
  <si>
    <t>ФОП Канівченко В.Г</t>
  </si>
  <si>
    <t>Капітальний ремонт в частині заміни вікон та вхідних дверей в під’їздах будинків</t>
  </si>
  <si>
    <t>вул. Олега Ольжича, 5в</t>
  </si>
  <si>
    <t>м. Миколаїв, вул. Олега Ольжича, 5в</t>
  </si>
  <si>
    <t>вул. Олега Ольжича, 5б   (крім 2 під'їзду)</t>
  </si>
  <si>
    <t>м. Миколаїв, вул. Олега Ольжича, 5б              (крім 2 під'їзду)</t>
  </si>
  <si>
    <t>вул. Олега Ольжича, 5а</t>
  </si>
  <si>
    <t>м. Миколаїв, вул. Олега Ольжича, 5а</t>
  </si>
  <si>
    <t>вул. Генерала Карпенка, 42</t>
  </si>
  <si>
    <t>м. Миколаїв, вул. Генерала Карпенка, 42</t>
  </si>
  <si>
    <t>ТОВ "АРХ ДИЗАЙН"</t>
  </si>
  <si>
    <t>вул. Глінки, 6</t>
  </si>
  <si>
    <t>м. Миколаїв, вул. Глінки, 6</t>
  </si>
  <si>
    <t>Експертний звіт від 20.12.2018 №1435-18/ПРОЕКСП                ТОВ "АРХ ДИЗАЙН"</t>
  </si>
  <si>
    <t>вул. Електрона, 61</t>
  </si>
  <si>
    <t>м. Миколаїв, вул. Електрона, 61</t>
  </si>
  <si>
    <t>Експертний звіт від 22.12.2018 №1456-18/ПРОЕКСП                 ТОВ "АРХ ДИЗАЙН"</t>
  </si>
  <si>
    <t>вул. Електрона, 56А</t>
  </si>
  <si>
    <t>м. Миколаїв, вул. Електрона, 56А</t>
  </si>
  <si>
    <t>Експертний звіт від 22.12.2018 №1454-18/ПРОЕКСП                 ТОВ "АРХ ДИЗАЙН"</t>
  </si>
  <si>
    <t xml:space="preserve"> вул. Космонавтів, 138Б</t>
  </si>
  <si>
    <t>м. Миколаїв,  вул. Космонавтів, 138Б</t>
  </si>
  <si>
    <t>Експертний звіт від 20.12.2018 №1439-18 ПРОЕКСП                        ФОП Канівченко В.Г</t>
  </si>
  <si>
    <t>вул. Океанівська, 50</t>
  </si>
  <si>
    <t>м. Миколаїв, вул. Океанівська, 50</t>
  </si>
  <si>
    <t>Експертний звіт від 22.12.2018 №1460-18/ПРОЕКСП                 ТОВ "АРХ ДИЗАЙН"</t>
  </si>
  <si>
    <t xml:space="preserve"> вул. Океанівська, 22</t>
  </si>
  <si>
    <t>м. Миколаїв,  вул. Океанівська, 22</t>
  </si>
  <si>
    <t>вул. Океанівська, 32В</t>
  </si>
  <si>
    <t>м. Миколаїв, вул. Океанівська, 32В</t>
  </si>
  <si>
    <t>Експертний звіт від 22.12.2018 №1461-18/ПРОЕКСП                    ТОВ "АРХ ДИЗАЙН"</t>
  </si>
  <si>
    <t xml:space="preserve"> вул. 5 Слобідська, 76</t>
  </si>
  <si>
    <t>м. Миколаїв,  вул. 5 Слобідська, 76</t>
  </si>
  <si>
    <t>Експертний звіт від 20.12.2018 №1442-18/ПРОЕКСП               ФОП Канівченко В.Г</t>
  </si>
  <si>
    <t>вул. Айвазовського, 5 А</t>
  </si>
  <si>
    <t>м. Миколаїв, вул. Айвазовського, 5 А</t>
  </si>
  <si>
    <t>Експертний звіт від 20.12ю.2018 №1440-18/ПРОЕКСП                  ФОП Канівченко В.Г</t>
  </si>
  <si>
    <t xml:space="preserve"> вул. Озерна, 19 А</t>
  </si>
  <si>
    <t>м. Миколаїв, вул. Озерна, 19 А</t>
  </si>
  <si>
    <t xml:space="preserve"> вул. Херсонське шосе, 30</t>
  </si>
  <si>
    <t>м. Миколаїв,  вул. Херсонське шосе, 30</t>
  </si>
  <si>
    <t>вул. Херсонське шосе, 38</t>
  </si>
  <si>
    <t>м. Миколаїв, вул. Херсонське шосе, 38</t>
  </si>
  <si>
    <t>вул. Космонавтів, 142 Б</t>
  </si>
  <si>
    <t>м. Миколаїв, вул. Космонавтів, 142 Б</t>
  </si>
  <si>
    <t xml:space="preserve"> вул. Космонавтів, 142 А</t>
  </si>
  <si>
    <t>м. Миколаїв, вул. Космонавтів, 142 А</t>
  </si>
  <si>
    <t>вул. Чайковського, 27</t>
  </si>
  <si>
    <t>м. Миколаїв, вул. Чайковського, 27</t>
  </si>
  <si>
    <t>Експетний звіт від 22.12.2018 №1451-18/ПРОЕКСП                ТОВ "АРХ ДИЗАЙН"</t>
  </si>
  <si>
    <t>вул. Київська, 6</t>
  </si>
  <si>
    <t>м. Миколаїв, вул. Київська, 6</t>
  </si>
  <si>
    <t>Експертний звіт від 20.12.2018 №1434-18/ПРОЕКСП               ФОП Канівченко В.Г</t>
  </si>
  <si>
    <t>вул. Лазурна, 30 А</t>
  </si>
  <si>
    <t>м. Миколаїв, вул. Лазурна, 30 А</t>
  </si>
  <si>
    <t>вул. Космонавтів, 58</t>
  </si>
  <si>
    <t>м. Миколаїв, вул. Космонавтів, 58</t>
  </si>
  <si>
    <t>Експернтий звіт від 20.12.2018 № 1437-18/ПРОЕКСП                    ФОП Канівченко В.Г</t>
  </si>
  <si>
    <t xml:space="preserve"> вул. Океанівська, 38А</t>
  </si>
  <si>
    <t xml:space="preserve"> м. Миколаїв, вул. Океанівська, 38А</t>
  </si>
  <si>
    <t>вул. Олега Григор’єва, 10 Б</t>
  </si>
  <si>
    <t>м. Миколаїв, вул. Олега Григор’єва, 10 Б</t>
  </si>
  <si>
    <t>Експертний звіт від 20.12.2018 №1443-18/ПРОЕКСП                  ФОП Канівченко В.Г</t>
  </si>
  <si>
    <t>вул. Георгія Гонгадзе, 30</t>
  </si>
  <si>
    <t>м. Миколаїв, вул. Георгія Гонгадзе, 30</t>
  </si>
  <si>
    <t>вул. Космонавтів, 142 В</t>
  </si>
  <si>
    <t>м. Миколаїв, вул. Космонавтів, 142 В</t>
  </si>
  <si>
    <t>вул. Вінграновського, 41</t>
  </si>
  <si>
    <t>м. Миколаїв, вул. Вінграновського, 41</t>
  </si>
  <si>
    <t>вул. Південна, 31 Б</t>
  </si>
  <si>
    <t>м. Миколаїв, вул. Південна, 31 Б</t>
  </si>
  <si>
    <t xml:space="preserve"> вул. Велика Морська, 22</t>
  </si>
  <si>
    <t xml:space="preserve"> м. Миколаїв, вул. Велика Морська, 22</t>
  </si>
  <si>
    <t>Експертний звіт від 20.12.2018 №1433-18/ПРОЕКСП                ТОВ "АРХ ДИЗАЙН"</t>
  </si>
  <si>
    <t xml:space="preserve"> вул. Будівельників, 18</t>
  </si>
  <si>
    <t>м. Миколаїв,  вул. Будівельників, 18</t>
  </si>
  <si>
    <t>вул. Велика Морська, 7</t>
  </si>
  <si>
    <t>м. Миколаїв, вул. Велика Морська, 7</t>
  </si>
  <si>
    <t xml:space="preserve"> вул. Океанівська, 8</t>
  </si>
  <si>
    <t xml:space="preserve"> м. Миколаїв, вул. Океанівська, 8</t>
  </si>
  <si>
    <t>пр. Богоявленський, 293</t>
  </si>
  <si>
    <t>м. Миколаїв, пр. Богоявленський, 293</t>
  </si>
  <si>
    <t>Експертний звіт від 20.12.2018 №1438-18/ПРОЕКСП                ФОП Канівченко В.Г</t>
  </si>
  <si>
    <t xml:space="preserve"> вул. Лазурна, 18 А</t>
  </si>
  <si>
    <t>м. Миколаїв, вул. Лазурна, 18 А</t>
  </si>
  <si>
    <t>вул. Лазурна, 24 Б</t>
  </si>
  <si>
    <t>м. Миколаїв, вул. Лазурна, 24 Б</t>
  </si>
  <si>
    <t>вул. 4 Поздовжня, 87</t>
  </si>
  <si>
    <t>м. Миколаїв, вул. 4 Поздовжня, 87</t>
  </si>
  <si>
    <t>Експертний звіт від 22.12.2018 №1453-18/ПРОЕКС                    ТОВ "АРХ ДИЗАЙН"</t>
  </si>
  <si>
    <t>вул. Миколаївська, 36</t>
  </si>
  <si>
    <t>м. Миколаїв, вул. Миколаївська, 36</t>
  </si>
  <si>
    <t>вул. Миколаївська, 32</t>
  </si>
  <si>
    <t>м. Миколаїв, вул. Миколаївська, 32</t>
  </si>
  <si>
    <t xml:space="preserve"> пр. Богоявленський, 33</t>
  </si>
  <si>
    <t>м. Миколаїв,  пр. Богоявленський, 33</t>
  </si>
  <si>
    <t>вул. Будівельників, 18 А</t>
  </si>
  <si>
    <t>м. Миколаїв, вул. Будівельників, 18 А</t>
  </si>
  <si>
    <t>Експертний звіт від 22.12.2018 №1459-18/ПРОЕКСП                 ТОВ "АРХ ДИЗАЙН"</t>
  </si>
  <si>
    <t>вул. Космонавтів, 82</t>
  </si>
  <si>
    <t>м. Миколаїв, вул. Космонавтів, 82</t>
  </si>
  <si>
    <t>вул. Олійника, 3</t>
  </si>
  <si>
    <t>м. Миколаїв, вул. Олійника, 3</t>
  </si>
  <si>
    <t>пр. Богоявленський, 37</t>
  </si>
  <si>
    <t>м. Миколаїв, пр. Богоявленський, 37</t>
  </si>
  <si>
    <t xml:space="preserve"> вул. Лазурна, 24 А</t>
  </si>
  <si>
    <t>м. Миколаїв,  вул. Лазурна, 24 А</t>
  </si>
  <si>
    <t>вул. Лазурна, 24</t>
  </si>
  <si>
    <t>м. Миколаїв, вул. Лазурна, 24</t>
  </si>
  <si>
    <t xml:space="preserve"> вул. Космонавтів, 68 А</t>
  </si>
  <si>
    <t>м. Миколаїв,  вул. Космонавтів, 68 А</t>
  </si>
  <si>
    <t>вул. Генерала Карпенка, 51</t>
  </si>
  <si>
    <t>м. Миколаїв, вул. Генерала Карпенка, 51</t>
  </si>
  <si>
    <t>пр. Богоявленський, 55</t>
  </si>
  <si>
    <t>м. Миколаїв, пр. Богоявленський, 55</t>
  </si>
  <si>
    <t>вул. Миколаївська, 28</t>
  </si>
  <si>
    <t>м. Миколаїв, вул. Миколаївська, 28</t>
  </si>
  <si>
    <t>пр. Богоявленський, 39</t>
  </si>
  <si>
    <t>м. Миколаїв,пр. Богоявленський, 39</t>
  </si>
  <si>
    <t xml:space="preserve"> вул. Вінграновського, 43</t>
  </si>
  <si>
    <t>м. Миколаїв, вул. Вінграновського, 43</t>
  </si>
  <si>
    <t>вул. Райдужна, 30</t>
  </si>
  <si>
    <t>м. Миколаїв,вул. Райдужна, 30</t>
  </si>
  <si>
    <t>провул. Першотравневий, 63</t>
  </si>
  <si>
    <t>м. Миколаїв, провул. Першотравневий, 63</t>
  </si>
  <si>
    <t>вул. Генерала Карпенка, 9</t>
  </si>
  <si>
    <t>м. Миколаїв,вул. Генерала Карпенка, 9</t>
  </si>
  <si>
    <t>Експертний звіт від 22.12.2018 №1457-18/ПРОЕКСП                ТОВ "АРХ ДИЗАЙН"</t>
  </si>
  <si>
    <t>вул. Озерна, 15 В</t>
  </si>
  <si>
    <t>м. Миколаїв, вул. Озерна, 15 В</t>
  </si>
  <si>
    <t>Експертний звіт від 22.12.2018 №1452-18/ПРЕКСП                    ТОВ "АРХ ДИЗАЙН"</t>
  </si>
  <si>
    <t xml:space="preserve"> вул. Озерна, 15 Б</t>
  </si>
  <si>
    <t>м. Миколаїв,вул. Озерна, 15 Б</t>
  </si>
  <si>
    <t>Експертний звіт від 22.12.2018 №1455-18/ПРОЕКСП                ТОВ "АРХ ДИЗАЙН"</t>
  </si>
  <si>
    <t xml:space="preserve"> Проспект Героїв України, 75 В</t>
  </si>
  <si>
    <t>м. Миколаїв, Проспект Героїв України, 75 В</t>
  </si>
  <si>
    <t>вул. Дачна, 13 А</t>
  </si>
  <si>
    <t>м. Миколаїв,вул. Дачна, 13 А</t>
  </si>
  <si>
    <t>Експертний звіт від 20.12.2018 №1436-18/ПРОЕКСП               ФОП Канівченко В.Г</t>
  </si>
  <si>
    <t xml:space="preserve"> вул. Курортна, 3 Б</t>
  </si>
  <si>
    <t>м. Миколаїв, вул. Курортна, 3 Б</t>
  </si>
  <si>
    <t>вул. Терасна, 14</t>
  </si>
  <si>
    <t>м. Миколаїв,вул. Терасна, 14</t>
  </si>
  <si>
    <t xml:space="preserve"> вул. Погранична, 80 А</t>
  </si>
  <si>
    <t>м. Миколаїв,  вул. Погранична, 80 А</t>
  </si>
  <si>
    <t>Експетрний звіт від 22.12.2018 №1458-18/ПОРЕКСП                 ТОВ "АРХ ДИЗАЙН"</t>
  </si>
  <si>
    <t>вул. Лазурна, 42</t>
  </si>
  <si>
    <t>м. Миколаїв, вул. Лазурна, 42</t>
  </si>
  <si>
    <t>Експертний звіт від 20.12.2018 № 1441-18/ПРОЕКСП                   ФОП Канівченко В.Г</t>
  </si>
  <si>
    <t>вул. Крилова, 54</t>
  </si>
  <si>
    <t>м. Миколаїв,вул. Крилова, 54</t>
  </si>
  <si>
    <t>вул. Космонавтів, 150</t>
  </si>
  <si>
    <t>м. Миколаїв,вул. Космонавтів, 150</t>
  </si>
  <si>
    <t>вул. Космонавтів, 148</t>
  </si>
  <si>
    <t>м. Миколаїв, вул. Космонавтів, 148</t>
  </si>
  <si>
    <t>вул. Чайковського, 25</t>
  </si>
  <si>
    <t>м. Миколаїв,вул. Чайковського, 25</t>
  </si>
  <si>
    <t>вул. Лазурна, 36</t>
  </si>
  <si>
    <t>м. Миколаїв,вул. Лазурна, 36</t>
  </si>
  <si>
    <t>Укспертний звіт від 22.12.2018 №1462-18/ПРОЕКСП                ТОВ "АРХ ДИЗАЙН"</t>
  </si>
  <si>
    <t>вул. Крилова, 13</t>
  </si>
  <si>
    <t>м. Миколаїв, вул. Крилова, 13</t>
  </si>
  <si>
    <t xml:space="preserve"> вул. Новозаводська, 8</t>
  </si>
  <si>
    <t>м. Миколаїв,вул. Новозаводська, 8</t>
  </si>
  <si>
    <t>ФОП Канівченко В.Г., ФОП Ястреб Г.А.</t>
  </si>
  <si>
    <t>вул. Космонавтів, 59 а</t>
  </si>
  <si>
    <t>м. Миколаїв,вул. Космонавтів, 59 а</t>
  </si>
  <si>
    <t xml:space="preserve"> №0823-18/ПРОЕКСП від 20.08.2018 ТОВ "Проексп" ФОП Канівченко В.Г.,  ТОВ Голден-Буд
ФОП Ястреб Г.А.</t>
  </si>
  <si>
    <t>вул. Лазурна, 10 В</t>
  </si>
  <si>
    <t>м. Миколаїв, вул. Лазурна, 10 В</t>
  </si>
  <si>
    <t>ФОП Канівченко В.Г., ТОВ БК "Будремконструкція"</t>
  </si>
  <si>
    <t>вул. 295-ї Стрілецької Дивізії, 75-а</t>
  </si>
  <si>
    <t>м. Миколаїв, вул. 295-ї Стрілецької Дивізії, 75-а</t>
  </si>
  <si>
    <t>вул. Ольжича, 1в</t>
  </si>
  <si>
    <t>м. Миколаїв, вул. Ольжича, 1в</t>
  </si>
  <si>
    <t>вул. Ольжича, 1б</t>
  </si>
  <si>
    <t>м. Миколаїв, вул. Ольжича, 1б</t>
  </si>
  <si>
    <t>вул. Ольжича, 1а</t>
  </si>
  <si>
    <t>м. Миколаїв,вул. Ольжича, 1а</t>
  </si>
  <si>
    <t>№1031-18/ПРОЕКСП від 27.09.2018 ТОВ "Проексп" ФОП Канівченко В.Г.,  ТОВ Голден-Буд</t>
  </si>
  <si>
    <t>вул. Галини Петрової, 18</t>
  </si>
  <si>
    <t>м. Миколаїв, вул. Галини Петрової, 18</t>
  </si>
  <si>
    <t>№1032-18/ПРОЕКСП від 27.09.2018 ТОВ "Проексп" ФОП Канівченко В.Г.,  ТОВ Голден-Буд</t>
  </si>
  <si>
    <t>вул. Лазурна, 28</t>
  </si>
  <si>
    <t>м. Миколаїв,вул. Лазурна, 28</t>
  </si>
  <si>
    <t>№0813-18/ПРОЕКСП від 20.08.2018 ТОВ "Проексп" ФОП Канівченко В.Г., ТОВ Голден-Буд</t>
  </si>
  <si>
    <t>вул. Генерала Карпенка, 2/1</t>
  </si>
  <si>
    <t>м. Миколаїв,вул. Генерала Карпенка, 2/1</t>
  </si>
  <si>
    <t>ФОП Канівченко В.Г.,  ТОВ Голден-Буд</t>
  </si>
  <si>
    <t>вул. Київська, 4</t>
  </si>
  <si>
    <t>м. Миколаїв, вул. Київська, 4</t>
  </si>
  <si>
    <t>№0808-18/ПРОЕКСП від 20.08.2018 ТОВ "Проексп"  ФОП Канівченко В.Г.,  ТОВ Голден-Буд</t>
  </si>
  <si>
    <t>вул. Крилова, 50 А</t>
  </si>
  <si>
    <t>м. Миколаїв,вул. Крилова, 50 А</t>
  </si>
  <si>
    <t>№0811-18/ПРОЕКСП від 20.08.2018 ТОВ "Проексп" ФОП Канівченко В.Г.,  ТОВ Голден-Буд</t>
  </si>
  <si>
    <t>№0822-18/ПРОЕКСП від 20.08.2018 ТОВ "Проексп" ФОП Канівченко В.Г., ТОВ Голден -Буд</t>
  </si>
  <si>
    <t>вул. Крилова, 48</t>
  </si>
  <si>
    <t>м. Миколаїв, вул. Крилова, 48</t>
  </si>
  <si>
    <t>№0817-18/ПРОЕКСП від 20.08.2018 ТОВ "Проексп" ФОП Канівченко В.Г., ТОВ БК "Будремконструкція"</t>
  </si>
  <si>
    <t>вул. Молодогвардійська, 28 А</t>
  </si>
  <si>
    <t>м. Миколаїв, вул. Молодогвардійська, 28 А</t>
  </si>
  <si>
    <t>№0828-18/ПРОЕКСП від 20.08.2018                                   ТОВ "Проексп"                             ФОП Канівченко В.Г.,              ТОВ БК "Будремконструкція"</t>
  </si>
  <si>
    <t>провул. Полярний, 2 В</t>
  </si>
  <si>
    <t>м. Миколаїв, провул. Полярний, 2 В</t>
  </si>
  <si>
    <t>№0810-18/ПРОЕКСП від 20.08.2018 ТОВ "Проексп" ФОП Канівченко В.Г., ТОВ БК "Будремконструкція"</t>
  </si>
  <si>
    <t>вул. Знаменська, 39</t>
  </si>
  <si>
    <t>м. Миколаїв, вул. Знаменська, 39</t>
  </si>
  <si>
    <t>№0821-18/ПРОЕКСП від 20.08.2018 ТОВ "Проексп" ФОП Канівченко В.Г.</t>
  </si>
  <si>
    <t>вул. Вокзальна, 59</t>
  </si>
  <si>
    <t>м. Миколаїв, вул. Вокзальна, 59</t>
  </si>
  <si>
    <t>№0818-18/ПРОЕКСП від 20.08.2018                                          ТОВ "Проексп"                         ФОП Канівченко В.Г.,                   ТОВ БК "Будремконструкція"</t>
  </si>
  <si>
    <t>вул. Нагірна, 11</t>
  </si>
  <si>
    <t>м. Миколаїв, вул. Нагірна, 11</t>
  </si>
  <si>
    <t>№0827-18/ПРОЕКСП від 20.08.2018                                           ТОВ "Проексп"                              ФОП Канівченко В.Г.,                  ФОП Ястреб Г.А.</t>
  </si>
  <si>
    <t>вул. Космонавтів, 146 В</t>
  </si>
  <si>
    <t>м. Миколаїв, вул. Космонавтів, 146 В</t>
  </si>
  <si>
    <t xml:space="preserve"> №0809-18/ПРОЕКСП від 20.08.2018                                        ТОВ "Проексп"                             ФОП Канівченко В.Г.,                    ФОП Ястреб Г.А.</t>
  </si>
  <si>
    <t>вул. 12 Поздовжня,47</t>
  </si>
  <si>
    <t>м. Миколаїв, вул. 12 Поздовжня,47</t>
  </si>
  <si>
    <t>ФОП Канівченко В.Г.,             ФОП Ястреб Г.А.</t>
  </si>
  <si>
    <t>вул. Театральна,51</t>
  </si>
  <si>
    <t>м. Миколаїв, вул. Театральна,51</t>
  </si>
  <si>
    <t xml:space="preserve"> №0826-18/ПРОЕКСП від 20.08.2018                                      ТОВ "Проексп"                            ФОП Канівченко В.Г.,               ФОП Ястреб Г.А.</t>
  </si>
  <si>
    <t>пр. Миру, 44</t>
  </si>
  <si>
    <t>м. Миколаїв, пр. Миру, 44</t>
  </si>
  <si>
    <t xml:space="preserve"> №0818-18/ПРОЕКСП від 20.08.2018                                         ТОВ "Проексп"                          ФОП Канівченко В.Г.,                ФОП Ястреб Г.А.</t>
  </si>
  <si>
    <t>м. Миколаїв, вул. вул. Вінграновського, 56</t>
  </si>
  <si>
    <t xml:space="preserve">  №0807-18/ПРОЕКСП від 20.08.2018                                    ТОВ "Проексп"                        ФОП Канівченко В.Г.,                ТОВ БК "Будремконструкція"</t>
  </si>
  <si>
    <t>вул. Електронна, 70</t>
  </si>
  <si>
    <t xml:space="preserve">м. Миколаїв, вул. Електронна, 70 </t>
  </si>
  <si>
    <t>№0812-18/ПРОЕКСП від 20.08.2018                                    ТОВ "Проексп"                           ФОП Канівченко В.Г.,                ТОВ БК "Будремконструкція"</t>
  </si>
  <si>
    <t>вул. Електронна, 68</t>
  </si>
  <si>
    <t>м. Миколаїв, вул. Електронна, 68</t>
  </si>
  <si>
    <t>Експертний звіт  від 20.08.2018 №0815-18/ПРОЕКСП                ТОВ "Проексп"                           ФОП Канівченко В.Г.,                  ТОВ БК "Будремконструкція"</t>
  </si>
  <si>
    <t>вул. Електронна, 56</t>
  </si>
  <si>
    <t>м. Миколаїв, вул. Електронна, 56</t>
  </si>
  <si>
    <t>Виділено  на капітальний ремонт інших об'єктів</t>
  </si>
  <si>
    <t>Реконструкція котельні</t>
  </si>
  <si>
    <t xml:space="preserve"> загальноосвітня школа І-ІІІ ступенів № 23,  за адресою: м. Миколаїв, вул. Гарнізонна, 10.</t>
  </si>
  <si>
    <t>м. Миколаїв, вул. Гарнізонна, 10.</t>
  </si>
  <si>
    <t>Експертний звіт від 05.09.2018 №5169/е/17         ФОП Нуждов Павло Анатолійович</t>
  </si>
  <si>
    <t>Реконструкція з термосанацією</t>
  </si>
  <si>
    <t>загальноосвітня школа  І-ІІІ ступенів № 45 за адресою: м. Миколаїв, вул. 4 Поздовжня, 58.</t>
  </si>
  <si>
    <t>м. Миколаїв, вул. 4 Поздовжня, 58.</t>
  </si>
  <si>
    <t xml:space="preserve">Експертний звіт від 27.12.2017 №15-0712-17                               ТОВ "ЮЖНИЙ ГОРОД";              ФОП Мовенко С.М.                   ТОВ "ПІВДЕНЬБУД </t>
  </si>
  <si>
    <t>загальноосвітня школа  І-ІІІ ступенів № 4 за адресою: м. Миколаїв, вул. Мала Морська, 78.</t>
  </si>
  <si>
    <t>м. Миколаїв, вул. Мала Морська, 78.</t>
  </si>
  <si>
    <t>ФОП Ігнатьєва Ю.О.</t>
  </si>
  <si>
    <t>загальноосвітня школа  І-ІІІ ступенів № 57 за адресою: м. Миколаїв, вул. Лазурна,46.</t>
  </si>
  <si>
    <t>м. Миколаїв, вул. Лазурна,46.</t>
  </si>
  <si>
    <t>Експертний звіт від 31.01.2018 №109/17            ТОВ "ІНПРОЕКТБУД"</t>
  </si>
  <si>
    <t>дошкільний навчальний заклад № 29 за адресою: м. Миколаїв, вул. Колодязна, 9.</t>
  </si>
  <si>
    <t xml:space="preserve"> м. Миколаїв, вул. Колодязна, 9.</t>
  </si>
  <si>
    <t>Експертний звіт від 31.01.2018 №124/17-М            ТОВ "ІНПРОЕКТБУД"          ТОВ Голден-Буд" ФОП Королюк</t>
  </si>
  <si>
    <t>загальноосвітня школа  І-ІІІ ступенів № 29 за адресою: м. Миколаїв, вул. Гетьмана Сагайдачного (Ватутіна),124.</t>
  </si>
  <si>
    <t>м. Миколаїв, вул. Гетьмана Сагайдачного (Ватутіна),124.</t>
  </si>
  <si>
    <t>Експертний звіт №15-0418-18 від 06.12.18                                              ТОВ "АБ Масив"</t>
  </si>
  <si>
    <t>дитячий будинок сімейного типу за адресою: м. Миколаїв, вул. Надпрудна, 15.</t>
  </si>
  <si>
    <t>м. Миколаїв, вул. Надпрудна, 15.</t>
  </si>
  <si>
    <t xml:space="preserve">Експертний звіт №021-19Д від 20.02.19                                ФОП Ігнатьєва Ю.О.            ФОП Павлов А.А.                          </t>
  </si>
  <si>
    <t>загальноосвітня школа І-ІІІ ступенів № 23 за адресою: м. Миколаїв, вул. Гарнізонна, 10.</t>
  </si>
  <si>
    <t xml:space="preserve"> м. Миколаїв, вул. Гарнізонна, 10.</t>
  </si>
  <si>
    <t>ФОП Павлов А.А.</t>
  </si>
  <si>
    <t>загальноосвітня школа  І-ІІІ ступенів № 19 за адресою: м. Миколаїв,  вул. Передова, 11-А.</t>
  </si>
  <si>
    <t xml:space="preserve"> м. Миколаїв,  вул. Передова, 11-А.</t>
  </si>
  <si>
    <t xml:space="preserve"> Експертний звіт №15-0226-18 від 14.09.18
ТОВ "ЮЖНИЙ ГОРОД"        ТОВ "Голден-Буд" ФОП Мовенко</t>
  </si>
  <si>
    <t>дошкільний навчальний заклад № 144 за адресою: м. Миколаїв, вул. Океанівська, 42.</t>
  </si>
  <si>
    <t>м. Миколаїв, вул. Океанівська, 42.</t>
  </si>
  <si>
    <t>ТОВ "Голден-Буд" Експертний звіт від 13.04.2018 №854-18Д ТОВ "ПРОЕКТ-КОМПЛЕКТ-СТРОЙ"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</si>
  <si>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</si>
  <si>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</si>
  <si>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25.01.2018 №ЕК-0530/12-17 ТОВ "ГРАДБУД-ГБ"
ТОВ "Голден-Буд" ФОП Мовенко С.Н</t>
  </si>
  <si>
    <t xml:space="preserve">загальноосвітня школа І-ІІІ ступенів №3 за адресою: м. Миколаїв, вул. Чкалова, 114. </t>
  </si>
  <si>
    <t xml:space="preserve">м. Миколаїв, вул. Чкалова, 114. </t>
  </si>
  <si>
    <t>Експертний звіт від 21.12.2018 №15-0499-18
ТОВ "ФАСАД-ЦЕНТР"
ФОП Мовенко С.Н.
ТОВ "ІНПРОЕКТБУД"</t>
  </si>
  <si>
    <t>перший корпус Миколаївської загальноосвітньої школи І-ІІІ ступенів №60 за адресою: м. Миколаїв, вул. Чорноморська, 1-а.Коригування.</t>
  </si>
  <si>
    <t xml:space="preserve"> м. Миколаїв, вул. Чорноморська, 1-а. </t>
  </si>
  <si>
    <t>ТОВ "ЦБІ"</t>
  </si>
  <si>
    <t xml:space="preserve">дошкільний навчальний заклад № 66 за адресою: м. Миколаїв, вул. Квітнева, 4. </t>
  </si>
  <si>
    <t xml:space="preserve"> м. Миколаїв, вул. Квітнева, 4. </t>
  </si>
  <si>
    <t>Експертний звіт від 26.04.2018 №4652/е/17
ТОВ "ПІВДЕНЬБУД МИКОЛАЇВ ЛТД"
ФОП Мовенко С.М.
ФОП Нуждов П.А.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</si>
  <si>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</si>
  <si>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</si>
  <si>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  ТОВ "ІНПРОЕКТБУД"  ТОВ "Південьбуд"           ФОП Мовенко С.М.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</si>
  <si>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</si>
  <si>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</si>
  <si>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 ФОП Любенко І.В.                ТОВ Голден-Буд"                 ФОП Мовенко С.М.   ФОП Нуждов П.А.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</si>
  <si>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</si>
  <si>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</si>
  <si>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енергозбереження та запровадження інноваційних технологій Миколаївської міської ради.</t>
  </si>
  <si>
    <t xml:space="preserve"> ТОВ "Антарес-Буд"</t>
  </si>
  <si>
    <t xml:space="preserve">Реконструкція 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</si>
  <si>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</si>
  <si>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м.Миколаїв вул. Корабелів, 14-в</t>
  </si>
  <si>
    <t>ТОВ "Миколаївпроект"</t>
  </si>
  <si>
    <t>Капітальний ремонт з придбанням 2-х вантажно-медичних та 3-х пасажирських  ліфтів з модернізацією ліфтових шахт міської лікарні №3</t>
  </si>
  <si>
    <t>м.Миколаїв, вул.Космонавтів, 97</t>
  </si>
  <si>
    <t>КП "Миколаївліфт"; ФОП Новіков О.П.</t>
  </si>
  <si>
    <t>Капітальний ремонт вузлів та обладнання пасажирського ліфту міської дитячої лікарні №2</t>
  </si>
  <si>
    <t>м. Миколаїв, вул. Рюміна,5</t>
  </si>
  <si>
    <t>ТОВ "Сигнал-Союз"</t>
  </si>
  <si>
    <t xml:space="preserve">Кап.ремонт системи пожежної сигналізації та системи оповіщення, проведення протипожежних заходів в міській дитячій  лікарні №2 </t>
  </si>
  <si>
    <t>Управління охорони здоров'я Миколаївської міської ради</t>
  </si>
  <si>
    <t>КП ММР "Капбудівництво м. Миколаєва"- 1,079тис.грн., ТОВ "ІТЦ Миколаївбуд" - 61,925тис.грн.</t>
  </si>
  <si>
    <t>Проведення безоплатного капітального ремонту, власних житлових будинків і квартир особам, що мають право на таку пільгу</t>
  </si>
  <si>
    <t>Капітальний ремонт житлових приміщень</t>
  </si>
  <si>
    <t>Капітальний ремонт автомобілів</t>
  </si>
  <si>
    <t>М.Морська, 19</t>
  </si>
  <si>
    <t>Департамент праці та соціального захисту населення Миколаївської міської ради</t>
  </si>
  <si>
    <t>ФОП Парулава Є.З.</t>
  </si>
  <si>
    <t xml:space="preserve">ПД по капітальному ремонту огорожі ЗОШ № 24 по вул. Лісова, 1 у м. Миколаєві   </t>
  </si>
  <si>
    <t>Миколаївська загальноосвітня школа І-ІІІ ступенів № 24
Миколаївської міської ради Миколаївської області</t>
  </si>
  <si>
    <t>54048
м. Миколаїв
вул. Лісова, буд.1</t>
  </si>
  <si>
    <t>ПП "Промжилстрой"</t>
  </si>
  <si>
    <t xml:space="preserve">ПД реконструкція спортивного майданчику ЗЗСО № 51 по пров.Парусному, 3-А у м. Миколаєві </t>
  </si>
  <si>
    <t>Миколаївська загальноосвітня школа І-ІІІ ступенів № 51
Миколаївської міської ради Миколаївської області</t>
  </si>
  <si>
    <t>54025
м. Миколаїв
провулок Парусний, 3-А</t>
  </si>
  <si>
    <t>виготовлення проектно-кошторисної документації на спортивного майданчику ЗЗСО №19</t>
  </si>
  <si>
    <t>Миколаївська загальноосвітня школа І-ІІІ ступенів № 19
Миколаївської міської ради Миколаївської області</t>
  </si>
  <si>
    <t>м. Миколаїв, вул.Передова,11-а</t>
  </si>
  <si>
    <t>Філія ДП "Укрдержбудекспертиза" у Миколаївській області</t>
  </si>
  <si>
    <t xml:space="preserve">експертиза ПДза всіма напрямами за робочим проектом  "Реконструкція спортивного майданчику ЗЗСО №42  по вул. Електронній,73 у м. Миколаєві  </t>
  </si>
  <si>
    <t>Миколаївська загальноосвітня школа І-ІІІ ступенів № 42
Миколаївської міської ради Миколаївської області</t>
  </si>
  <si>
    <t>54031
м. Миколаїв
вул. Електронна, 73</t>
  </si>
  <si>
    <t xml:space="preserve">розробка ПКД по об'єкту: "Реконструкція спортивного майданчику ЗЗСО № 42 по вул. Електронній, 73 у м. Миколаєві "                                                                       </t>
  </si>
  <si>
    <t>технічний нагляд за виконання робіт на капітальний ремонт будівлі ДНЗ № 72</t>
  </si>
  <si>
    <t xml:space="preserve">корегування проектно-кошторисної документації по проекту капітальний ремонт будівлі ДНЗ № 72 </t>
  </si>
  <si>
    <t>ТОВ "Будівельна компанія "Контакт-Жилбуд"</t>
  </si>
  <si>
    <t>капітальний ремонт будівлі ДНЗ № 72</t>
  </si>
  <si>
    <t>Дошкільний навчальний заклад №72</t>
  </si>
  <si>
    <t>м. Миколаїв, вул. Молдавська, 9</t>
  </si>
  <si>
    <t>експертиза ПДза всіма напрямами за робочим проектом по капітальному ремонту спортивного майданчику ЗЗСО № 32 по вул. Оберегова, 1 у м. Миколаєві</t>
  </si>
  <si>
    <t>Миколаївська
загальноосвітня школа І-ІІІ ступенів № 32
Миколаївської міської ради Миколаївської області</t>
  </si>
  <si>
    <t>54025
м. Миколаїв
вул. Оберегова, 1</t>
  </si>
  <si>
    <t>виготовлення проектно-кошторисної документації на капітальний ремонт спортивного майданчику ЗЗСО №32</t>
  </si>
  <si>
    <t>експертиза ПД за всіма напрямами за робочим проектом по капітальному ремонту приміщень ЗЗСО № 31 по вул. 1-а Слобідська, 42 у м. Миколаєві</t>
  </si>
  <si>
    <t>Миколаївська
загальноосвітня школа І-ІІІ ступенів № 31
Миколаївської міської ради Миколаївської області</t>
  </si>
  <si>
    <t>54055                                                      м. Миколаїв                        вул.1-Слобідська, 42</t>
  </si>
  <si>
    <t>виготовлення проектно-кошторисної документації на капітальний ремонт приміщень ЗЗСО №31</t>
  </si>
  <si>
    <t>Миколаївська загальноосвітня школа І-ІІІ ступенів № 31
Миколаївської міської ради Миколаївської області</t>
  </si>
  <si>
    <t>виготовлення експертизипо  проектно-кошторисної документації на капітальний ремонт двору ЗЗСО №16</t>
  </si>
  <si>
    <t>виготовлення проектно-кошторисної документації на капітальний ремонт двору ЗЗСО №16</t>
  </si>
  <si>
    <t>Миколаївська загальноосвітня школа І-ІІІ ступенів № 16
Миколаївської міської ради Миколаївської області</t>
  </si>
  <si>
    <t>54056                                                  м. Миколаїв                        вул.Христо Ботєва, 41</t>
  </si>
  <si>
    <t xml:space="preserve">ПКД по проекту капітальний ремонт покрівлі ЗОШ № 39 по вул. Нікольська,6 у м. Миколаєві  ( коригування ПКД та перерахунок кошторисів)  </t>
  </si>
  <si>
    <t>Миколаївська загальноосвітня школа І-ІІІ ступенів № 39
Миколаївської міської ради Миколаївської області</t>
  </si>
  <si>
    <t>54030
м. Миколаїв
вул. Нікольська, 6</t>
  </si>
  <si>
    <t xml:space="preserve">технічний нагляд за виконання робіт на капітальний ремонт покрівлі ЗОШ № 39                   </t>
  </si>
  <si>
    <t>ТОВ "Автобіолюкс"</t>
  </si>
  <si>
    <t xml:space="preserve">капітальний ремонт покрівлі ЗОШ № 39                                               </t>
  </si>
  <si>
    <t>Управління освіти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</si>
  <si>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</si>
  <si>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</si>
  <si>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</si>
  <si>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</si>
  <si>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 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</si>
  <si>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</si>
  <si>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</si>
  <si>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</si>
  <si>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1 півріччя 2019 року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</si>
</sst>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"/>
    <numFmt numFmtId="167" formatCode="#,##0.000\ _г_р_н_."/>
    <numFmt numFmtId="168" formatCode="#,##0.00_ ;\-#,##0.00\ "/>
    <numFmt numFmtId="169" formatCode="#,##0.00000"/>
  </numFmts>
  <fonts count="38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9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8" fillId="0" borderId="0"/>
    <xf numFmtId="0" fontId="28" fillId="0" borderId="0"/>
    <xf numFmtId="0" fontId="30" fillId="0" borderId="0"/>
  </cellStyleXfs>
  <cellXfs count="310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/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165" fontId="2" fillId="0" borderId="1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6" fillId="3" borderId="1" xfId="0" applyFont="1" applyFill="1" applyBorder="1"/>
    <xf numFmtId="164" fontId="3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/>
    <xf numFmtId="165" fontId="2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/>
    <xf numFmtId="164" fontId="19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left" wrapText="1"/>
    </xf>
    <xf numFmtId="165" fontId="2" fillId="3" borderId="1" xfId="0" applyNumberFormat="1" applyFont="1" applyFill="1" applyBorder="1"/>
    <xf numFmtId="164" fontId="0" fillId="3" borderId="1" xfId="0" applyNumberFormat="1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167" fontId="2" fillId="3" borderId="1" xfId="0" applyNumberFormat="1" applyFont="1" applyFill="1" applyBorder="1" applyAlignment="1">
      <alignment horizontal="right"/>
    </xf>
    <xf numFmtId="164" fontId="2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wrapText="1"/>
    </xf>
    <xf numFmtId="165" fontId="6" fillId="3" borderId="1" xfId="0" applyNumberFormat="1" applyFont="1" applyFill="1" applyBorder="1"/>
    <xf numFmtId="0" fontId="23" fillId="3" borderId="1" xfId="0" applyFont="1" applyFill="1" applyBorder="1" applyAlignment="1">
      <alignment horizontal="left" wrapText="1"/>
    </xf>
    <xf numFmtId="167" fontId="6" fillId="3" borderId="1" xfId="0" applyNumberFormat="1" applyFont="1" applyFill="1" applyBorder="1" applyAlignment="1">
      <alignment horizontal="right"/>
    </xf>
    <xf numFmtId="0" fontId="23" fillId="3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wrapText="1"/>
    </xf>
    <xf numFmtId="4" fontId="22" fillId="3" borderId="1" xfId="0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167" fontId="24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wrapText="1"/>
    </xf>
    <xf numFmtId="164" fontId="22" fillId="3" borderId="1" xfId="0" applyNumberFormat="1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wrapText="1"/>
    </xf>
    <xf numFmtId="4" fontId="21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 vertical="center" wrapText="1"/>
    </xf>
    <xf numFmtId="4" fontId="22" fillId="3" borderId="1" xfId="0" applyNumberFormat="1" applyFont="1" applyFill="1" applyBorder="1" applyAlignment="1">
      <alignment horizontal="left" vertical="center" wrapText="1"/>
    </xf>
    <xf numFmtId="164" fontId="22" fillId="3" borderId="1" xfId="0" applyNumberFormat="1" applyFont="1" applyFill="1" applyBorder="1" applyAlignment="1">
      <alignment horizontal="right" vertical="center" wrapText="1"/>
    </xf>
    <xf numFmtId="167" fontId="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left" wrapText="1"/>
    </xf>
    <xf numFmtId="164" fontId="22" fillId="3" borderId="1" xfId="0" applyNumberFormat="1" applyFont="1" applyFill="1" applyBorder="1" applyAlignment="1">
      <alignment horizontal="right" wrapText="1"/>
    </xf>
    <xf numFmtId="164" fontId="0" fillId="3" borderId="1" xfId="0" applyNumberForma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 wrapText="1"/>
    </xf>
    <xf numFmtId="164" fontId="22" fillId="3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vertical="center" wrapText="1"/>
    </xf>
    <xf numFmtId="165" fontId="21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/>
    <xf numFmtId="165" fontId="21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right"/>
    </xf>
    <xf numFmtId="165" fontId="22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right" vertical="center" wrapText="1"/>
    </xf>
    <xf numFmtId="164" fontId="22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right" vertical="center" wrapText="1"/>
    </xf>
    <xf numFmtId="165" fontId="22" fillId="3" borderId="1" xfId="0" applyNumberFormat="1" applyFont="1" applyFill="1" applyBorder="1" applyAlignment="1">
      <alignment horizontal="right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2" fontId="6" fillId="0" borderId="1" xfId="2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 shrinkToFit="1"/>
    </xf>
    <xf numFmtId="165" fontId="2" fillId="3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wrapText="1"/>
    </xf>
    <xf numFmtId="165" fontId="29" fillId="3" borderId="1" xfId="0" applyNumberFormat="1" applyFont="1" applyFill="1" applyBorder="1" applyAlignment="1">
      <alignment horizontal="center" vertical="top"/>
    </xf>
    <xf numFmtId="164" fontId="29" fillId="3" borderId="1" xfId="0" applyNumberFormat="1" applyFont="1" applyFill="1" applyBorder="1" applyAlignment="1">
      <alignment horizontal="right" vertical="top"/>
    </xf>
    <xf numFmtId="0" fontId="29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vertical="top"/>
    </xf>
    <xf numFmtId="165" fontId="7" fillId="3" borderId="1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29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top"/>
    </xf>
    <xf numFmtId="0" fontId="2" fillId="3" borderId="1" xfId="3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4" fillId="3" borderId="1" xfId="0" applyFont="1" applyFill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left" vertical="top" wrapText="1"/>
    </xf>
    <xf numFmtId="0" fontId="6" fillId="0" borderId="1" xfId="4" applyFont="1" applyBorder="1" applyAlignment="1">
      <alignment horizontal="left" vertical="top" wrapText="1"/>
    </xf>
    <xf numFmtId="0" fontId="6" fillId="0" borderId="1" xfId="4" applyFont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8" fontId="6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8" fontId="6" fillId="3" borderId="1" xfId="0" applyNumberFormat="1" applyFont="1" applyFill="1" applyBorder="1" applyAlignment="1">
      <alignment horizontal="left" vertical="top" wrapText="1"/>
    </xf>
    <xf numFmtId="165" fontId="26" fillId="0" borderId="1" xfId="0" applyNumberFormat="1" applyFont="1" applyFill="1" applyBorder="1"/>
    <xf numFmtId="165" fontId="31" fillId="0" borderId="1" xfId="0" applyNumberFormat="1" applyFont="1" applyBorder="1" applyAlignment="1">
      <alignment wrapText="1"/>
    </xf>
    <xf numFmtId="165" fontId="8" fillId="0" borderId="1" xfId="0" applyNumberFormat="1" applyFont="1" applyBorder="1"/>
    <xf numFmtId="165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32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5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9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164" fontId="20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top" wrapText="1"/>
    </xf>
    <xf numFmtId="0" fontId="35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36" fillId="0" borderId="1" xfId="0" applyFont="1" applyFill="1" applyBorder="1" applyAlignment="1">
      <alignment horizontal="center" vertical="top" wrapText="1"/>
    </xf>
    <xf numFmtId="165" fontId="37" fillId="0" borderId="1" xfId="0" applyNumberFormat="1" applyFont="1" applyFill="1" applyBorder="1" applyAlignment="1">
      <alignment horizontal="center"/>
    </xf>
    <xf numFmtId="165" fontId="37" fillId="0" borderId="1" xfId="0" applyNumberFormat="1" applyFont="1" applyFill="1" applyBorder="1" applyAlignment="1">
      <alignment horizontal="right"/>
    </xf>
    <xf numFmtId="165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left" wrapText="1"/>
    </xf>
    <xf numFmtId="165" fontId="14" fillId="0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65" fontId="14" fillId="3" borderId="1" xfId="0" applyNumberFormat="1" applyFont="1" applyFill="1" applyBorder="1" applyAlignment="1">
      <alignment horizontal="right" wrapText="1"/>
    </xf>
    <xf numFmtId="165" fontId="14" fillId="4" borderId="1" xfId="0" applyNumberFormat="1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 indent="1"/>
    </xf>
    <xf numFmtId="165" fontId="14" fillId="4" borderId="1" xfId="0" applyNumberFormat="1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wrapText="1"/>
    </xf>
    <xf numFmtId="165" fontId="14" fillId="4" borderId="1" xfId="0" applyNumberFormat="1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14" fillId="4" borderId="1" xfId="0" applyNumberFormat="1" applyFont="1" applyFill="1" applyBorder="1" applyAlignment="1">
      <alignment horizontal="right" wrapText="1"/>
    </xf>
    <xf numFmtId="164" fontId="14" fillId="0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3"/>
    <cellStyle name="Стиль 1" xfId="4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0"/>
  <sheetViews>
    <sheetView tabSelected="1" zoomScale="90" zoomScaleNormal="90" workbookViewId="0">
      <pane ySplit="3" topLeftCell="A565" activePane="bottomLeft" state="frozen"/>
      <selection pane="bottomLeft" activeCell="C565" sqref="C565"/>
    </sheetView>
  </sheetViews>
  <sheetFormatPr defaultColWidth="9.140625" defaultRowHeight="12.75"/>
  <cols>
    <col min="1" max="1" width="26.28515625" style="3" customWidth="1"/>
    <col min="2" max="2" width="42.85546875" style="1" customWidth="1"/>
    <col min="3" max="3" width="39.28515625" style="1" customWidth="1"/>
    <col min="4" max="6" width="15.28515625" style="2" customWidth="1"/>
    <col min="7" max="7" width="34.85546875" style="1" customWidth="1"/>
    <col min="8" max="16384" width="9.140625" style="1"/>
  </cols>
  <sheetData>
    <row r="1" spans="1:7" ht="45" customHeight="1">
      <c r="A1" s="309" t="s">
        <v>1110</v>
      </c>
      <c r="B1" s="309"/>
      <c r="C1" s="309"/>
      <c r="D1" s="309"/>
      <c r="E1" s="309"/>
      <c r="F1" s="309"/>
      <c r="G1" s="309"/>
    </row>
    <row r="2" spans="1:7">
      <c r="A2" s="41" t="s">
        <v>1109</v>
      </c>
      <c r="B2" s="41" t="s">
        <v>1108</v>
      </c>
      <c r="C2" s="41" t="s">
        <v>1107</v>
      </c>
      <c r="D2" s="308" t="s">
        <v>1106</v>
      </c>
      <c r="E2" s="308"/>
      <c r="F2" s="308"/>
      <c r="G2" s="41" t="s">
        <v>1105</v>
      </c>
    </row>
    <row r="3" spans="1:7" ht="63.75">
      <c r="A3" s="41"/>
      <c r="B3" s="41"/>
      <c r="C3" s="41"/>
      <c r="D3" s="307" t="s">
        <v>1104</v>
      </c>
      <c r="E3" s="307" t="s">
        <v>1103</v>
      </c>
      <c r="F3" s="307" t="s">
        <v>1102</v>
      </c>
      <c r="G3" s="41"/>
    </row>
    <row r="4" spans="1:7" s="268" customFormat="1" ht="15.75" customHeight="1">
      <c r="A4" s="42" t="s">
        <v>1101</v>
      </c>
      <c r="B4" s="42"/>
      <c r="C4" s="42"/>
      <c r="D4" s="42"/>
      <c r="E4" s="42"/>
      <c r="F4" s="42"/>
      <c r="G4" s="42"/>
    </row>
    <row r="5" spans="1:7" s="276" customFormat="1" ht="15">
      <c r="A5" s="298" t="s">
        <v>1097</v>
      </c>
      <c r="B5" s="298" t="s">
        <v>1096</v>
      </c>
      <c r="C5" s="283" t="s">
        <v>1100</v>
      </c>
      <c r="D5" s="302">
        <f>2500</f>
        <v>2500</v>
      </c>
      <c r="E5" s="302">
        <v>1050</v>
      </c>
      <c r="F5" s="282">
        <f>306.51587+152.89363+445.2074</f>
        <v>904.61689999999999</v>
      </c>
      <c r="G5" s="306" t="s">
        <v>1099</v>
      </c>
    </row>
    <row r="6" spans="1:7" s="284" customFormat="1" ht="30">
      <c r="A6" s="298"/>
      <c r="B6" s="298"/>
      <c r="C6" s="283" t="s">
        <v>1098</v>
      </c>
      <c r="D6" s="302"/>
      <c r="E6" s="302"/>
      <c r="F6" s="282">
        <f>7.33042+3.64573</f>
        <v>10.976150000000001</v>
      </c>
      <c r="G6" s="306" t="s">
        <v>720</v>
      </c>
    </row>
    <row r="7" spans="1:7" s="284" customFormat="1" ht="60">
      <c r="A7" s="284" t="s">
        <v>1097</v>
      </c>
      <c r="B7" s="284" t="s">
        <v>1096</v>
      </c>
      <c r="C7" s="283" t="s">
        <v>1095</v>
      </c>
      <c r="D7" s="302"/>
      <c r="E7" s="302"/>
      <c r="F7" s="282">
        <v>128.77500000000001</v>
      </c>
      <c r="G7" s="281" t="s">
        <v>606</v>
      </c>
    </row>
    <row r="8" spans="1:7" s="276" customFormat="1" ht="45">
      <c r="A8" s="304" t="s">
        <v>1094</v>
      </c>
      <c r="B8" s="303" t="s">
        <v>1093</v>
      </c>
      <c r="C8" s="289" t="s">
        <v>1092</v>
      </c>
      <c r="D8" s="302">
        <v>999</v>
      </c>
      <c r="E8" s="301">
        <v>120</v>
      </c>
      <c r="F8" s="287">
        <f>49.91177+61.56</f>
        <v>111.47176999999999</v>
      </c>
      <c r="G8" s="305" t="s">
        <v>595</v>
      </c>
    </row>
    <row r="9" spans="1:7" s="276" customFormat="1" ht="45">
      <c r="A9" s="304"/>
      <c r="B9" s="303"/>
      <c r="C9" s="289" t="s">
        <v>1091</v>
      </c>
      <c r="D9" s="302"/>
      <c r="E9" s="301"/>
      <c r="F9" s="287">
        <v>3.9393799999999999</v>
      </c>
      <c r="G9" s="281" t="s">
        <v>1071</v>
      </c>
    </row>
    <row r="10" spans="1:7" s="276" customFormat="1" ht="60">
      <c r="A10" s="284" t="s">
        <v>1088</v>
      </c>
      <c r="B10" s="276" t="s">
        <v>1090</v>
      </c>
      <c r="C10" s="294" t="s">
        <v>1089</v>
      </c>
      <c r="D10" s="291">
        <v>914</v>
      </c>
      <c r="E10" s="291">
        <v>100</v>
      </c>
      <c r="F10" s="293">
        <f>12.78947+54.87253</f>
        <v>67.661999999999992</v>
      </c>
      <c r="G10" s="292" t="s">
        <v>595</v>
      </c>
    </row>
    <row r="11" spans="1:7" s="276" customFormat="1" ht="60">
      <c r="A11" s="299" t="s">
        <v>1088</v>
      </c>
      <c r="B11" s="284" t="s">
        <v>1087</v>
      </c>
      <c r="C11" s="300" t="s">
        <v>1086</v>
      </c>
      <c r="D11" s="291"/>
      <c r="E11" s="291"/>
      <c r="F11" s="282">
        <f>4.08952</f>
        <v>4.0895200000000003</v>
      </c>
      <c r="G11" s="281" t="s">
        <v>1071</v>
      </c>
    </row>
    <row r="12" spans="1:7" s="284" customFormat="1" ht="60">
      <c r="A12" s="284" t="s">
        <v>1084</v>
      </c>
      <c r="B12" s="284" t="s">
        <v>1083</v>
      </c>
      <c r="C12" s="294" t="s">
        <v>1085</v>
      </c>
      <c r="D12" s="291">
        <v>1768.886</v>
      </c>
      <c r="E12" s="291">
        <v>270</v>
      </c>
      <c r="F12" s="282">
        <f>15.67284+88.40804</f>
        <v>104.08088000000001</v>
      </c>
      <c r="G12" s="292" t="s">
        <v>595</v>
      </c>
    </row>
    <row r="13" spans="1:7" s="284" customFormat="1" ht="60">
      <c r="A13" s="299" t="s">
        <v>1084</v>
      </c>
      <c r="B13" s="284" t="s">
        <v>1083</v>
      </c>
      <c r="C13" s="283" t="s">
        <v>1082</v>
      </c>
      <c r="D13" s="291"/>
      <c r="E13" s="291"/>
      <c r="F13" s="282">
        <v>8.5503499999999999</v>
      </c>
      <c r="G13" s="281" t="s">
        <v>1071</v>
      </c>
    </row>
    <row r="14" spans="1:7" s="290" customFormat="1" ht="30">
      <c r="A14" s="298" t="s">
        <v>1081</v>
      </c>
      <c r="B14" s="298" t="s">
        <v>1080</v>
      </c>
      <c r="C14" s="297" t="s">
        <v>1079</v>
      </c>
      <c r="D14" s="291">
        <f>2539.453</f>
        <v>2539.453</v>
      </c>
      <c r="E14" s="296">
        <v>639.45000000000005</v>
      </c>
      <c r="F14" s="287">
        <f>355.22076</f>
        <v>355.22075999999998</v>
      </c>
      <c r="G14" s="295" t="s">
        <v>1078</v>
      </c>
    </row>
    <row r="15" spans="1:7" s="290" customFormat="1" ht="45">
      <c r="A15" s="298"/>
      <c r="B15" s="298"/>
      <c r="C15" s="297" t="s">
        <v>1077</v>
      </c>
      <c r="D15" s="291"/>
      <c r="E15" s="296"/>
      <c r="F15" s="282">
        <f>80+158.122</f>
        <v>238.12200000000001</v>
      </c>
      <c r="G15" s="295" t="s">
        <v>1013</v>
      </c>
    </row>
    <row r="16" spans="1:7" s="290" customFormat="1" ht="30">
      <c r="A16" s="298"/>
      <c r="B16" s="298"/>
      <c r="C16" s="297" t="s">
        <v>1076</v>
      </c>
      <c r="D16" s="291"/>
      <c r="E16" s="296"/>
      <c r="F16" s="287">
        <v>7.38056</v>
      </c>
      <c r="G16" s="295" t="s">
        <v>720</v>
      </c>
    </row>
    <row r="17" spans="1:7" s="290" customFormat="1" ht="60">
      <c r="A17" s="284" t="s">
        <v>1074</v>
      </c>
      <c r="B17" s="284" t="s">
        <v>1073</v>
      </c>
      <c r="C17" s="294" t="s">
        <v>1075</v>
      </c>
      <c r="D17" s="291">
        <v>990</v>
      </c>
      <c r="E17" s="291">
        <v>209</v>
      </c>
      <c r="F17" s="293">
        <f>63.08902+53.84679</f>
        <v>116.93581</v>
      </c>
      <c r="G17" s="292" t="s">
        <v>595</v>
      </c>
    </row>
    <row r="18" spans="1:7" s="290" customFormat="1" ht="60">
      <c r="A18" s="284" t="s">
        <v>1074</v>
      </c>
      <c r="B18" s="284" t="s">
        <v>1073</v>
      </c>
      <c r="C18" s="283" t="s">
        <v>1072</v>
      </c>
      <c r="D18" s="291"/>
      <c r="E18" s="291"/>
      <c r="F18" s="282">
        <v>4.5270599999999996</v>
      </c>
      <c r="G18" s="281" t="s">
        <v>1071</v>
      </c>
    </row>
    <row r="19" spans="1:7" s="276" customFormat="1" ht="60">
      <c r="A19" s="276" t="s">
        <v>1070</v>
      </c>
      <c r="B19" s="284" t="s">
        <v>1069</v>
      </c>
      <c r="C19" s="289" t="s">
        <v>1068</v>
      </c>
      <c r="D19" s="288">
        <v>1000</v>
      </c>
      <c r="E19" s="288">
        <v>100</v>
      </c>
      <c r="F19" s="287">
        <v>87.084000000000003</v>
      </c>
      <c r="G19" s="286" t="s">
        <v>18</v>
      </c>
    </row>
    <row r="20" spans="1:7" s="276" customFormat="1" ht="60">
      <c r="A20" s="284" t="s">
        <v>1067</v>
      </c>
      <c r="B20" s="284" t="s">
        <v>1066</v>
      </c>
      <c r="C20" s="283" t="s">
        <v>1065</v>
      </c>
      <c r="D20" s="285">
        <v>2569.9949999999999</v>
      </c>
      <c r="E20" s="285">
        <v>251</v>
      </c>
      <c r="F20" s="282">
        <v>250.75199000000001</v>
      </c>
      <c r="G20" s="281" t="s">
        <v>1064</v>
      </c>
    </row>
    <row r="21" spans="1:7" s="276" customFormat="1" ht="60">
      <c r="A21" s="284" t="s">
        <v>1063</v>
      </c>
      <c r="B21" s="284" t="s">
        <v>1062</v>
      </c>
      <c r="C21" s="283" t="s">
        <v>1061</v>
      </c>
      <c r="D21" s="282">
        <v>900</v>
      </c>
      <c r="E21" s="282">
        <v>140</v>
      </c>
      <c r="F21" s="282">
        <v>25.346</v>
      </c>
      <c r="G21" s="281" t="s">
        <v>1060</v>
      </c>
    </row>
    <row r="22" spans="1:7" s="276" customFormat="1" ht="15">
      <c r="A22" s="280"/>
      <c r="B22" s="279" t="s">
        <v>1</v>
      </c>
      <c r="C22" s="277" t="s">
        <v>0</v>
      </c>
      <c r="D22" s="278">
        <f>SUM(D5:D21)</f>
        <v>14181.333999999999</v>
      </c>
      <c r="E22" s="278">
        <f>SUM(E5:E21)</f>
        <v>2879.45</v>
      </c>
      <c r="F22" s="278">
        <f>SUM(F5:F21)</f>
        <v>2429.5301300000001</v>
      </c>
      <c r="G22" s="277" t="s">
        <v>0</v>
      </c>
    </row>
    <row r="23" spans="1:7" ht="15.75">
      <c r="A23" s="42" t="s">
        <v>1059</v>
      </c>
      <c r="B23" s="42"/>
      <c r="C23" s="42"/>
      <c r="D23" s="42"/>
      <c r="E23" s="42"/>
      <c r="F23" s="42"/>
      <c r="G23" s="42"/>
    </row>
    <row r="24" spans="1:7">
      <c r="A24" s="275" t="s">
        <v>1058</v>
      </c>
      <c r="B24" s="274" t="s">
        <v>1057</v>
      </c>
      <c r="C24" s="272" t="str">
        <f>B24</f>
        <v>Капітальний ремонт автомобілів</v>
      </c>
      <c r="D24" s="271">
        <v>100</v>
      </c>
      <c r="E24" s="271">
        <v>0</v>
      </c>
      <c r="F24" s="271">
        <v>0</v>
      </c>
      <c r="G24" s="273"/>
    </row>
    <row r="25" spans="1:7" ht="46.15" customHeight="1">
      <c r="A25" s="74"/>
      <c r="B25" s="13" t="s">
        <v>1056</v>
      </c>
      <c r="C25" s="272" t="s">
        <v>1055</v>
      </c>
      <c r="D25" s="271">
        <v>630</v>
      </c>
      <c r="E25" s="271">
        <v>510</v>
      </c>
      <c r="F25" s="271">
        <v>63.003999999999998</v>
      </c>
      <c r="G25" s="270" t="s">
        <v>1054</v>
      </c>
    </row>
    <row r="26" spans="1:7" ht="14.25">
      <c r="A26" s="57"/>
      <c r="B26" s="60" t="s">
        <v>1</v>
      </c>
      <c r="C26" s="54" t="s">
        <v>0</v>
      </c>
      <c r="D26" s="55">
        <f>SUM(D24:D25)</f>
        <v>730</v>
      </c>
      <c r="E26" s="55">
        <f>SUM(E24:E25)</f>
        <v>510</v>
      </c>
      <c r="F26" s="55">
        <f>SUM(F24:F25)</f>
        <v>63.003999999999998</v>
      </c>
      <c r="G26" s="54" t="s">
        <v>0</v>
      </c>
    </row>
    <row r="27" spans="1:7" ht="18.75">
      <c r="A27" s="53" t="s">
        <v>1053</v>
      </c>
      <c r="B27" s="53"/>
      <c r="C27" s="53"/>
      <c r="D27" s="53"/>
      <c r="E27" s="53"/>
      <c r="F27" s="269"/>
      <c r="G27" s="268"/>
    </row>
    <row r="28" spans="1:7" ht="63">
      <c r="A28" s="261" t="s">
        <v>1050</v>
      </c>
      <c r="B28" s="266" t="s">
        <v>1052</v>
      </c>
      <c r="C28" s="261" t="s">
        <v>476</v>
      </c>
      <c r="D28" s="267">
        <v>1069.134</v>
      </c>
      <c r="E28" s="267">
        <v>60</v>
      </c>
      <c r="F28" s="262">
        <v>59.997</v>
      </c>
      <c r="G28" s="261" t="s">
        <v>1051</v>
      </c>
    </row>
    <row r="29" spans="1:7" ht="47.25">
      <c r="A29" s="261" t="s">
        <v>1050</v>
      </c>
      <c r="B29" s="266" t="s">
        <v>1049</v>
      </c>
      <c r="C29" s="261" t="s">
        <v>476</v>
      </c>
      <c r="D29" s="263">
        <v>250</v>
      </c>
      <c r="E29" s="263">
        <v>250</v>
      </c>
      <c r="F29" s="265">
        <v>147.76599999999999</v>
      </c>
      <c r="G29" s="261" t="s">
        <v>1048</v>
      </c>
    </row>
    <row r="30" spans="1:7" ht="63">
      <c r="A30" s="261" t="s">
        <v>1047</v>
      </c>
      <c r="B30" s="264" t="s">
        <v>1046</v>
      </c>
      <c r="C30" s="261" t="s">
        <v>476</v>
      </c>
      <c r="D30" s="263">
        <v>2000</v>
      </c>
      <c r="E30" s="263">
        <v>27.34</v>
      </c>
      <c r="F30" s="262">
        <v>27.335999999999999</v>
      </c>
      <c r="G30" s="261" t="s">
        <v>1045</v>
      </c>
    </row>
    <row r="31" spans="1:7" ht="94.5">
      <c r="A31" s="260" t="s">
        <v>1044</v>
      </c>
      <c r="B31" s="259" t="s">
        <v>1043</v>
      </c>
      <c r="C31" s="256" t="s">
        <v>1042</v>
      </c>
      <c r="D31" s="258">
        <v>890</v>
      </c>
      <c r="E31" s="257">
        <f>D31</f>
        <v>890</v>
      </c>
      <c r="F31" s="257">
        <v>890</v>
      </c>
      <c r="G31" s="256" t="s">
        <v>1041</v>
      </c>
    </row>
    <row r="32" spans="1:7" ht="15.75">
      <c r="A32" s="255"/>
      <c r="B32" s="45" t="s">
        <v>1</v>
      </c>
      <c r="C32" s="254" t="s">
        <v>0</v>
      </c>
      <c r="D32" s="253">
        <f>SUM(D28:D31)</f>
        <v>4209.134</v>
      </c>
      <c r="E32" s="253">
        <f>SUM(E28:E31)</f>
        <v>1227.3399999999999</v>
      </c>
      <c r="F32" s="253">
        <f>SUM(F28:F31)</f>
        <v>1125.0989999999999</v>
      </c>
      <c r="G32" s="252" t="s">
        <v>0</v>
      </c>
    </row>
    <row r="33" spans="1:7" ht="21" customHeight="1">
      <c r="A33" s="251" t="s">
        <v>1040</v>
      </c>
      <c r="B33" s="251"/>
      <c r="C33" s="251"/>
      <c r="D33" s="251"/>
      <c r="E33" s="251"/>
      <c r="F33" s="251"/>
      <c r="G33" s="251"/>
    </row>
    <row r="34" spans="1:7" ht="14.25">
      <c r="A34" s="227">
        <v>1317321</v>
      </c>
      <c r="B34" s="250" t="s">
        <v>992</v>
      </c>
      <c r="C34" s="250"/>
      <c r="D34" s="215">
        <f>SUM(D35:D51)</f>
        <v>27753.794000000002</v>
      </c>
      <c r="E34" s="215"/>
      <c r="F34" s="215">
        <f>SUM(F35:F51)</f>
        <v>7248.6055100000003</v>
      </c>
      <c r="G34" s="222"/>
    </row>
    <row r="35" spans="1:7" ht="66" customHeight="1">
      <c r="A35" s="228" t="s">
        <v>1039</v>
      </c>
      <c r="B35" s="214" t="s">
        <v>1038</v>
      </c>
      <c r="C35" s="245" t="s">
        <v>992</v>
      </c>
      <c r="D35" s="218">
        <v>5860</v>
      </c>
      <c r="E35" s="219">
        <v>1700</v>
      </c>
      <c r="F35" s="218"/>
      <c r="G35" s="247" t="s">
        <v>1037</v>
      </c>
    </row>
    <row r="36" spans="1:7" ht="36">
      <c r="A36" s="228" t="s">
        <v>1036</v>
      </c>
      <c r="B36" s="214" t="s">
        <v>1035</v>
      </c>
      <c r="C36" s="245" t="s">
        <v>992</v>
      </c>
      <c r="D36" s="218">
        <v>900</v>
      </c>
      <c r="E36" s="219"/>
      <c r="F36" s="218"/>
      <c r="G36" s="217" t="s">
        <v>1034</v>
      </c>
    </row>
    <row r="37" spans="1:7" ht="48">
      <c r="A37" s="228" t="s">
        <v>1033</v>
      </c>
      <c r="B37" s="214" t="s">
        <v>1032</v>
      </c>
      <c r="C37" s="245" t="s">
        <v>992</v>
      </c>
      <c r="D37" s="218">
        <v>5100</v>
      </c>
      <c r="E37" s="218">
        <v>1037.9462900000001</v>
      </c>
      <c r="F37" s="218">
        <v>1037.9462900000001</v>
      </c>
      <c r="G37" s="217" t="s">
        <v>1031</v>
      </c>
    </row>
    <row r="38" spans="1:7" ht="30">
      <c r="A38" s="228" t="s">
        <v>1030</v>
      </c>
      <c r="B38" s="214" t="s">
        <v>1029</v>
      </c>
      <c r="C38" s="245" t="s">
        <v>992</v>
      </c>
      <c r="D38" s="218">
        <f>2932.74-2000+76.905-932.74-76.905</f>
        <v>-2.5579538487363607E-13</v>
      </c>
      <c r="E38" s="219">
        <v>1064.9649999999999</v>
      </c>
      <c r="F38" s="218"/>
      <c r="G38" s="249" t="s">
        <v>1028</v>
      </c>
    </row>
    <row r="39" spans="1:7" ht="60">
      <c r="A39" s="228" t="s">
        <v>1027</v>
      </c>
      <c r="B39" s="214" t="s">
        <v>1026</v>
      </c>
      <c r="C39" s="214" t="s">
        <v>992</v>
      </c>
      <c r="D39" s="218">
        <v>50</v>
      </c>
      <c r="E39" s="219"/>
      <c r="F39" s="225"/>
      <c r="G39" s="247" t="s">
        <v>1025</v>
      </c>
    </row>
    <row r="40" spans="1:7" ht="36">
      <c r="A40" s="228" t="s">
        <v>1024</v>
      </c>
      <c r="B40" s="214" t="s">
        <v>1023</v>
      </c>
      <c r="C40" s="214" t="s">
        <v>992</v>
      </c>
      <c r="D40" s="218">
        <v>3800</v>
      </c>
      <c r="E40" s="219">
        <v>2210.66</v>
      </c>
      <c r="F40" s="218">
        <v>2210.65922</v>
      </c>
      <c r="G40" s="247" t="s">
        <v>1022</v>
      </c>
    </row>
    <row r="41" spans="1:7" ht="45">
      <c r="A41" s="228" t="s">
        <v>1021</v>
      </c>
      <c r="B41" s="214" t="s">
        <v>1020</v>
      </c>
      <c r="C41" s="245" t="s">
        <v>992</v>
      </c>
      <c r="D41" s="218">
        <v>5000</v>
      </c>
      <c r="E41" s="219">
        <v>1450</v>
      </c>
      <c r="F41" s="218">
        <v>1450</v>
      </c>
      <c r="G41" s="247" t="s">
        <v>1019</v>
      </c>
    </row>
    <row r="42" spans="1:7" ht="36">
      <c r="A42" s="228" t="s">
        <v>1018</v>
      </c>
      <c r="B42" s="214" t="s">
        <v>1017</v>
      </c>
      <c r="C42" s="245" t="s">
        <v>992</v>
      </c>
      <c r="D42" s="218">
        <v>500</v>
      </c>
      <c r="E42" s="219"/>
      <c r="F42" s="218"/>
      <c r="G42" s="247" t="s">
        <v>1016</v>
      </c>
    </row>
    <row r="43" spans="1:7" ht="30">
      <c r="A43" s="228" t="s">
        <v>1015</v>
      </c>
      <c r="B43" s="214" t="s">
        <v>1014</v>
      </c>
      <c r="C43" s="245" t="s">
        <v>992</v>
      </c>
      <c r="D43" s="218">
        <v>10</v>
      </c>
      <c r="E43" s="219"/>
      <c r="F43" s="218"/>
      <c r="G43" s="247" t="s">
        <v>1013</v>
      </c>
    </row>
    <row r="44" spans="1:7" ht="36">
      <c r="A44" s="228" t="s">
        <v>1012</v>
      </c>
      <c r="B44" s="214" t="s">
        <v>1011</v>
      </c>
      <c r="C44" s="245" t="s">
        <v>992</v>
      </c>
      <c r="D44" s="218">
        <v>50</v>
      </c>
      <c r="E44" s="219"/>
      <c r="F44" s="218"/>
      <c r="G44" s="247" t="s">
        <v>1010</v>
      </c>
    </row>
    <row r="45" spans="1:7" ht="30">
      <c r="A45" s="228" t="s">
        <v>1009</v>
      </c>
      <c r="B45" s="214" t="s">
        <v>1008</v>
      </c>
      <c r="C45" s="245" t="s">
        <v>992</v>
      </c>
      <c r="D45" s="218">
        <v>3.794</v>
      </c>
      <c r="E45" s="219"/>
      <c r="F45" s="218"/>
      <c r="G45" s="247" t="s">
        <v>1007</v>
      </c>
    </row>
    <row r="46" spans="1:7" ht="45">
      <c r="A46" s="228" t="s">
        <v>1006</v>
      </c>
      <c r="B46" s="214" t="s">
        <v>1005</v>
      </c>
      <c r="C46" s="245" t="s">
        <v>992</v>
      </c>
      <c r="D46" s="218">
        <v>6000</v>
      </c>
      <c r="E46" s="219">
        <v>3600</v>
      </c>
      <c r="F46" s="218">
        <v>2550</v>
      </c>
      <c r="G46" s="248" t="s">
        <v>1004</v>
      </c>
    </row>
    <row r="47" spans="1:7" ht="30">
      <c r="A47" s="228" t="s">
        <v>1003</v>
      </c>
      <c r="B47" s="214" t="s">
        <v>1002</v>
      </c>
      <c r="C47" s="245" t="s">
        <v>992</v>
      </c>
      <c r="D47" s="218">
        <v>50</v>
      </c>
      <c r="E47" s="219"/>
      <c r="F47" s="218"/>
      <c r="G47" s="247" t="s">
        <v>1001</v>
      </c>
    </row>
    <row r="48" spans="1:7" ht="30">
      <c r="A48" s="228" t="s">
        <v>1000</v>
      </c>
      <c r="B48" s="214" t="s">
        <v>999</v>
      </c>
      <c r="C48" s="245" t="s">
        <v>992</v>
      </c>
      <c r="D48" s="218">
        <v>10</v>
      </c>
      <c r="E48" s="219"/>
      <c r="F48" s="218"/>
      <c r="G48" s="247" t="s">
        <v>998</v>
      </c>
    </row>
    <row r="49" spans="1:7" ht="48">
      <c r="A49" s="228" t="s">
        <v>997</v>
      </c>
      <c r="B49" s="214" t="s">
        <v>996</v>
      </c>
      <c r="C49" s="245" t="s">
        <v>992</v>
      </c>
      <c r="D49" s="218">
        <v>100</v>
      </c>
      <c r="E49" s="219"/>
      <c r="F49" s="218"/>
      <c r="G49" s="217" t="s">
        <v>995</v>
      </c>
    </row>
    <row r="50" spans="1:7" ht="30">
      <c r="A50" s="228" t="s">
        <v>994</v>
      </c>
      <c r="B50" s="214" t="s">
        <v>993</v>
      </c>
      <c r="C50" s="245" t="s">
        <v>992</v>
      </c>
      <c r="D50" s="218">
        <v>10</v>
      </c>
      <c r="E50" s="219"/>
      <c r="F50" s="218"/>
      <c r="G50" s="247" t="s">
        <v>991</v>
      </c>
    </row>
    <row r="51" spans="1:7" ht="47.25">
      <c r="A51" s="228" t="s">
        <v>990</v>
      </c>
      <c r="B51" s="246" t="s">
        <v>989</v>
      </c>
      <c r="C51" s="245" t="s">
        <v>988</v>
      </c>
      <c r="D51" s="218">
        <v>310</v>
      </c>
      <c r="E51" s="219"/>
      <c r="F51" s="218"/>
      <c r="G51" s="239"/>
    </row>
    <row r="52" spans="1:7" ht="31.5">
      <c r="A52" s="244">
        <v>1317640</v>
      </c>
      <c r="B52" s="243" t="s">
        <v>987</v>
      </c>
      <c r="C52" s="242"/>
      <c r="D52" s="241">
        <f>D53+D149+D151+D154+D156+D159</f>
        <v>31797.5602</v>
      </c>
      <c r="E52" s="241">
        <v>22405.962</v>
      </c>
      <c r="F52" s="241">
        <f>F53+F149+F151+F154+F156+F159</f>
        <v>18551.503379000005</v>
      </c>
      <c r="G52" s="239"/>
    </row>
    <row r="53" spans="1:7" ht="42.75">
      <c r="A53" s="222"/>
      <c r="B53" s="222" t="s">
        <v>752</v>
      </c>
      <c r="C53" s="222"/>
      <c r="D53" s="215">
        <f>SUM(D54:D148)</f>
        <v>24023.096999999998</v>
      </c>
      <c r="E53" s="226">
        <v>21565.962</v>
      </c>
      <c r="F53" s="215">
        <f>SUM(F54:F148)</f>
        <v>17303.503379000005</v>
      </c>
      <c r="G53" s="222"/>
    </row>
    <row r="54" spans="1:7" ht="51">
      <c r="A54" s="228" t="s">
        <v>986</v>
      </c>
      <c r="B54" s="214" t="s">
        <v>985</v>
      </c>
      <c r="C54" s="214" t="s">
        <v>752</v>
      </c>
      <c r="D54" s="235">
        <v>123.85590999999999</v>
      </c>
      <c r="E54" s="235">
        <v>123.85590999999999</v>
      </c>
      <c r="F54" s="218">
        <v>121.59333000000001</v>
      </c>
      <c r="G54" s="220" t="s">
        <v>984</v>
      </c>
    </row>
    <row r="55" spans="1:7" ht="51">
      <c r="A55" s="228" t="s">
        <v>983</v>
      </c>
      <c r="B55" s="214" t="s">
        <v>982</v>
      </c>
      <c r="C55" s="214" t="s">
        <v>752</v>
      </c>
      <c r="D55" s="235">
        <v>126.38578</v>
      </c>
      <c r="E55" s="235">
        <v>126.38578</v>
      </c>
      <c r="F55" s="218">
        <v>124.07784000000001</v>
      </c>
      <c r="G55" s="220" t="s">
        <v>981</v>
      </c>
    </row>
    <row r="56" spans="1:7" ht="51">
      <c r="A56" s="228" t="s">
        <v>980</v>
      </c>
      <c r="B56" s="214" t="s">
        <v>979</v>
      </c>
      <c r="C56" s="214" t="s">
        <v>752</v>
      </c>
      <c r="D56" s="235">
        <v>127.45138</v>
      </c>
      <c r="E56" s="235">
        <v>127.45138</v>
      </c>
      <c r="F56" s="218">
        <v>125.06682000000001</v>
      </c>
      <c r="G56" s="220" t="s">
        <v>978</v>
      </c>
    </row>
    <row r="57" spans="1:7" ht="51">
      <c r="A57" s="228" t="s">
        <v>977</v>
      </c>
      <c r="B57" s="214" t="s">
        <v>215</v>
      </c>
      <c r="C57" s="214" t="s">
        <v>752</v>
      </c>
      <c r="D57" s="235">
        <v>188.67679999999999</v>
      </c>
      <c r="E57" s="235">
        <v>188.67679999999999</v>
      </c>
      <c r="F57" s="218">
        <v>185.30686000000003</v>
      </c>
      <c r="G57" s="220" t="s">
        <v>976</v>
      </c>
    </row>
    <row r="58" spans="1:7" ht="51">
      <c r="A58" s="228" t="s">
        <v>975</v>
      </c>
      <c r="B58" s="214" t="s">
        <v>974</v>
      </c>
      <c r="C58" s="214" t="s">
        <v>752</v>
      </c>
      <c r="D58" s="235">
        <v>126.39241</v>
      </c>
      <c r="E58" s="235">
        <v>126.39241</v>
      </c>
      <c r="F58" s="218">
        <v>124.06976</v>
      </c>
      <c r="G58" s="220" t="s">
        <v>973</v>
      </c>
    </row>
    <row r="59" spans="1:7" ht="45">
      <c r="A59" s="228" t="s">
        <v>972</v>
      </c>
      <c r="B59" s="214" t="s">
        <v>971</v>
      </c>
      <c r="C59" s="214" t="s">
        <v>752</v>
      </c>
      <c r="D59" s="235">
        <v>172.77524</v>
      </c>
      <c r="E59" s="235">
        <v>172.77524</v>
      </c>
      <c r="F59" s="218">
        <v>169.59582999999998</v>
      </c>
      <c r="G59" s="220" t="s">
        <v>970</v>
      </c>
    </row>
    <row r="60" spans="1:7" ht="51">
      <c r="A60" s="228" t="s">
        <v>969</v>
      </c>
      <c r="B60" s="214" t="s">
        <v>968</v>
      </c>
      <c r="C60" s="214" t="s">
        <v>752</v>
      </c>
      <c r="D60" s="235">
        <v>117.43617</v>
      </c>
      <c r="E60" s="235">
        <v>117.43617</v>
      </c>
      <c r="F60" s="218">
        <v>115.30828</v>
      </c>
      <c r="G60" s="220" t="s">
        <v>967</v>
      </c>
    </row>
    <row r="61" spans="1:7" ht="51">
      <c r="A61" s="228" t="s">
        <v>966</v>
      </c>
      <c r="B61" s="214" t="s">
        <v>965</v>
      </c>
      <c r="C61" s="214" t="s">
        <v>752</v>
      </c>
      <c r="D61" s="235">
        <v>125.28794000000001</v>
      </c>
      <c r="E61" s="235">
        <v>125.28794000000001</v>
      </c>
      <c r="F61" s="218">
        <v>123.00622000000001</v>
      </c>
      <c r="G61" s="220" t="s">
        <v>964</v>
      </c>
    </row>
    <row r="62" spans="1:7" ht="48">
      <c r="A62" s="228" t="s">
        <v>963</v>
      </c>
      <c r="B62" s="214" t="s">
        <v>962</v>
      </c>
      <c r="C62" s="214" t="s">
        <v>752</v>
      </c>
      <c r="D62" s="235">
        <v>75.443150000000003</v>
      </c>
      <c r="E62" s="235">
        <v>75.443150000000003</v>
      </c>
      <c r="F62" s="218">
        <v>74.041129999999995</v>
      </c>
      <c r="G62" s="217" t="s">
        <v>961</v>
      </c>
    </row>
    <row r="63" spans="1:7" ht="45">
      <c r="A63" s="228" t="s">
        <v>960</v>
      </c>
      <c r="B63" s="239" t="s">
        <v>959</v>
      </c>
      <c r="C63" s="214" t="s">
        <v>752</v>
      </c>
      <c r="D63" s="236">
        <v>224.61920000000001</v>
      </c>
      <c r="E63" s="236">
        <v>224.61920000000001</v>
      </c>
      <c r="F63" s="225">
        <v>191.0204</v>
      </c>
      <c r="G63" s="217" t="s">
        <v>958</v>
      </c>
    </row>
    <row r="64" spans="1:7" ht="45">
      <c r="A64" s="228" t="s">
        <v>957</v>
      </c>
      <c r="B64" s="214" t="s">
        <v>956</v>
      </c>
      <c r="C64" s="214" t="s">
        <v>752</v>
      </c>
      <c r="D64" s="235">
        <v>192.63951</v>
      </c>
      <c r="E64" s="235">
        <v>192.63951</v>
      </c>
      <c r="F64" s="218">
        <v>189.03528</v>
      </c>
      <c r="G64" s="217" t="s">
        <v>955</v>
      </c>
    </row>
    <row r="65" spans="1:7" ht="48">
      <c r="A65" s="228" t="s">
        <v>954</v>
      </c>
      <c r="B65" s="214" t="s">
        <v>953</v>
      </c>
      <c r="C65" s="214" t="s">
        <v>752</v>
      </c>
      <c r="D65" s="235">
        <v>117.18692</v>
      </c>
      <c r="E65" s="235">
        <v>117.18692</v>
      </c>
      <c r="F65" s="218">
        <v>115.07136</v>
      </c>
      <c r="G65" s="217" t="s">
        <v>952</v>
      </c>
    </row>
    <row r="66" spans="1:7" ht="45">
      <c r="A66" s="228" t="s">
        <v>951</v>
      </c>
      <c r="B66" s="214" t="s">
        <v>950</v>
      </c>
      <c r="C66" s="214" t="s">
        <v>752</v>
      </c>
      <c r="D66" s="235">
        <v>123.93884</v>
      </c>
      <c r="E66" s="235">
        <v>123.93884</v>
      </c>
      <c r="F66" s="218">
        <v>121.69144</v>
      </c>
      <c r="G66" s="220" t="s">
        <v>949</v>
      </c>
    </row>
    <row r="67" spans="1:7" ht="45">
      <c r="A67" s="228" t="s">
        <v>948</v>
      </c>
      <c r="B67" s="240" t="s">
        <v>947</v>
      </c>
      <c r="C67" s="214" t="s">
        <v>752</v>
      </c>
      <c r="D67" s="236">
        <v>84.794349999999994</v>
      </c>
      <c r="E67" s="236">
        <v>84.794349999999994</v>
      </c>
      <c r="F67" s="225">
        <v>83.09899999999999</v>
      </c>
      <c r="G67" s="233" t="s">
        <v>946</v>
      </c>
    </row>
    <row r="68" spans="1:7" ht="45">
      <c r="A68" s="228" t="s">
        <v>944</v>
      </c>
      <c r="B68" s="214" t="s">
        <v>943</v>
      </c>
      <c r="C68" s="214" t="s">
        <v>752</v>
      </c>
      <c r="D68" s="235">
        <v>286.92099999999999</v>
      </c>
      <c r="E68" s="235">
        <v>286.92099999999999</v>
      </c>
      <c r="F68" s="218">
        <v>111.37033</v>
      </c>
      <c r="G68" s="230" t="s">
        <v>945</v>
      </c>
    </row>
    <row r="69" spans="1:7" ht="45">
      <c r="A69" s="228" t="s">
        <v>944</v>
      </c>
      <c r="B69" s="214" t="s">
        <v>943</v>
      </c>
      <c r="C69" s="214" t="s">
        <v>752</v>
      </c>
      <c r="D69" s="235">
        <v>141.52186</v>
      </c>
      <c r="E69" s="235">
        <v>141.52186</v>
      </c>
      <c r="F69" s="218">
        <v>138.78280000000001</v>
      </c>
      <c r="G69" s="230" t="s">
        <v>942</v>
      </c>
    </row>
    <row r="70" spans="1:7" ht="45">
      <c r="A70" s="228" t="s">
        <v>941</v>
      </c>
      <c r="B70" s="214" t="s">
        <v>940</v>
      </c>
      <c r="C70" s="214" t="s">
        <v>752</v>
      </c>
      <c r="D70" s="235">
        <v>84.659329999999997</v>
      </c>
      <c r="E70" s="235">
        <v>84.659329999999997</v>
      </c>
      <c r="F70" s="225">
        <v>63.444230000000005</v>
      </c>
      <c r="G70" s="230" t="s">
        <v>939</v>
      </c>
    </row>
    <row r="71" spans="1:7" ht="45">
      <c r="A71" s="228" t="s">
        <v>938</v>
      </c>
      <c r="B71" s="214" t="s">
        <v>937</v>
      </c>
      <c r="C71" s="214" t="s">
        <v>752</v>
      </c>
      <c r="D71" s="235">
        <v>454.22086000000002</v>
      </c>
      <c r="E71" s="235">
        <v>454.22086000000002</v>
      </c>
      <c r="F71" s="218">
        <v>442.33860000000004</v>
      </c>
      <c r="G71" s="230" t="s">
        <v>936</v>
      </c>
    </row>
    <row r="72" spans="1:7" ht="45">
      <c r="A72" s="228" t="s">
        <v>935</v>
      </c>
      <c r="B72" s="214" t="s">
        <v>934</v>
      </c>
      <c r="C72" s="214" t="s">
        <v>752</v>
      </c>
      <c r="D72" s="235">
        <v>125.25660000000001</v>
      </c>
      <c r="E72" s="235">
        <v>125.25660000000001</v>
      </c>
      <c r="F72" s="218">
        <v>122.90199</v>
      </c>
      <c r="G72" s="230" t="s">
        <v>933</v>
      </c>
    </row>
    <row r="73" spans="1:7" ht="45">
      <c r="A73" s="228" t="s">
        <v>932</v>
      </c>
      <c r="B73" s="214" t="s">
        <v>931</v>
      </c>
      <c r="C73" s="214" t="s">
        <v>752</v>
      </c>
      <c r="D73" s="235">
        <v>129.66253</v>
      </c>
      <c r="E73" s="235">
        <v>129.66253</v>
      </c>
      <c r="F73" s="218">
        <v>127.40996999999999</v>
      </c>
      <c r="G73" s="230" t="s">
        <v>930</v>
      </c>
    </row>
    <row r="74" spans="1:7" ht="45">
      <c r="A74" s="228" t="s">
        <v>929</v>
      </c>
      <c r="B74" s="214" t="s">
        <v>928</v>
      </c>
      <c r="C74" s="214" t="s">
        <v>752</v>
      </c>
      <c r="D74" s="235">
        <v>61.286050000000003</v>
      </c>
      <c r="E74" s="235">
        <v>61.286050000000003</v>
      </c>
      <c r="F74" s="218">
        <v>60.222140000000003</v>
      </c>
      <c r="G74" s="230" t="s">
        <v>915</v>
      </c>
    </row>
    <row r="75" spans="1:7" ht="45">
      <c r="A75" s="228" t="s">
        <v>927</v>
      </c>
      <c r="B75" s="214" t="s">
        <v>926</v>
      </c>
      <c r="C75" s="214" t="s">
        <v>752</v>
      </c>
      <c r="D75" s="235">
        <v>60.9983</v>
      </c>
      <c r="E75" s="235">
        <v>60.9983</v>
      </c>
      <c r="F75" s="218">
        <v>59.948880000000003</v>
      </c>
      <c r="G75" s="230" t="s">
        <v>915</v>
      </c>
    </row>
    <row r="76" spans="1:7" ht="45">
      <c r="A76" s="228" t="s">
        <v>925</v>
      </c>
      <c r="B76" s="214" t="s">
        <v>924</v>
      </c>
      <c r="C76" s="214" t="s">
        <v>752</v>
      </c>
      <c r="D76" s="235">
        <v>61.286230000000003</v>
      </c>
      <c r="E76" s="235">
        <v>61.286230000000003</v>
      </c>
      <c r="F76" s="218">
        <v>60.232140000000001</v>
      </c>
      <c r="G76" s="230" t="s">
        <v>915</v>
      </c>
    </row>
    <row r="77" spans="1:7" ht="45">
      <c r="A77" s="228" t="s">
        <v>923</v>
      </c>
      <c r="B77" s="214" t="s">
        <v>922</v>
      </c>
      <c r="C77" s="214" t="s">
        <v>752</v>
      </c>
      <c r="D77" s="235">
        <v>60.61289</v>
      </c>
      <c r="E77" s="235">
        <v>60.61289</v>
      </c>
      <c r="F77" s="225">
        <v>59.522629999999999</v>
      </c>
      <c r="G77" s="220" t="s">
        <v>921</v>
      </c>
    </row>
    <row r="78" spans="1:7" ht="51">
      <c r="A78" s="228" t="s">
        <v>920</v>
      </c>
      <c r="B78" s="214" t="s">
        <v>919</v>
      </c>
      <c r="C78" s="214" t="s">
        <v>752</v>
      </c>
      <c r="D78" s="235">
        <v>181.88063</v>
      </c>
      <c r="E78" s="235">
        <v>181.88063</v>
      </c>
      <c r="F78" s="218">
        <v>118.833</v>
      </c>
      <c r="G78" s="220" t="s">
        <v>918</v>
      </c>
    </row>
    <row r="79" spans="1:7" ht="45">
      <c r="A79" s="228" t="s">
        <v>917</v>
      </c>
      <c r="B79" s="239" t="s">
        <v>916</v>
      </c>
      <c r="C79" s="214" t="s">
        <v>752</v>
      </c>
      <c r="D79" s="236">
        <v>75.709119999999999</v>
      </c>
      <c r="E79" s="236">
        <v>75.709119999999999</v>
      </c>
      <c r="F79" s="225">
        <v>74.405280000000005</v>
      </c>
      <c r="G79" s="233" t="s">
        <v>915</v>
      </c>
    </row>
    <row r="80" spans="1:7" ht="45">
      <c r="A80" s="228" t="s">
        <v>914</v>
      </c>
      <c r="B80" s="234" t="s">
        <v>913</v>
      </c>
      <c r="C80" s="214" t="s">
        <v>752</v>
      </c>
      <c r="D80" s="236">
        <v>225.1088</v>
      </c>
      <c r="E80" s="236">
        <v>225.1088</v>
      </c>
      <c r="F80" s="238">
        <v>180.90921</v>
      </c>
      <c r="G80" s="233" t="s">
        <v>751</v>
      </c>
    </row>
    <row r="81" spans="1:7" ht="45">
      <c r="A81" s="228" t="s">
        <v>912</v>
      </c>
      <c r="B81" s="232" t="s">
        <v>911</v>
      </c>
      <c r="C81" s="214" t="s">
        <v>752</v>
      </c>
      <c r="D81" s="235">
        <v>509.13339999999999</v>
      </c>
      <c r="E81" s="235">
        <v>509.13339999999999</v>
      </c>
      <c r="F81" s="231">
        <v>385.69955000000004</v>
      </c>
      <c r="G81" s="230" t="s">
        <v>910</v>
      </c>
    </row>
    <row r="82" spans="1:7" ht="45">
      <c r="A82" s="228" t="s">
        <v>909</v>
      </c>
      <c r="B82" s="232" t="s">
        <v>908</v>
      </c>
      <c r="C82" s="214" t="s">
        <v>752</v>
      </c>
      <c r="D82" s="235">
        <v>210.4392</v>
      </c>
      <c r="E82" s="235">
        <v>210.4392</v>
      </c>
      <c r="F82" s="231">
        <v>0</v>
      </c>
      <c r="G82" s="230" t="s">
        <v>751</v>
      </c>
    </row>
    <row r="83" spans="1:7" ht="45">
      <c r="A83" s="228" t="s">
        <v>907</v>
      </c>
      <c r="B83" s="232" t="s">
        <v>906</v>
      </c>
      <c r="C83" s="214" t="s">
        <v>752</v>
      </c>
      <c r="D83" s="235">
        <v>254.68180000000001</v>
      </c>
      <c r="E83" s="235">
        <v>254.68180000000001</v>
      </c>
      <c r="F83" s="231">
        <v>173.23099999999999</v>
      </c>
      <c r="G83" s="230" t="s">
        <v>751</v>
      </c>
    </row>
    <row r="84" spans="1:7" ht="45">
      <c r="A84" s="228" t="s">
        <v>905</v>
      </c>
      <c r="B84" s="232" t="s">
        <v>904</v>
      </c>
      <c r="C84" s="214" t="s">
        <v>752</v>
      </c>
      <c r="D84" s="235">
        <v>225.053</v>
      </c>
      <c r="E84" s="235">
        <v>225.053</v>
      </c>
      <c r="F84" s="231">
        <v>183.22353999999999</v>
      </c>
      <c r="G84" s="230" t="s">
        <v>751</v>
      </c>
    </row>
    <row r="85" spans="1:7" ht="45">
      <c r="A85" s="228" t="s">
        <v>903</v>
      </c>
      <c r="B85" s="232" t="s">
        <v>902</v>
      </c>
      <c r="C85" s="214" t="s">
        <v>752</v>
      </c>
      <c r="D85" s="235">
        <v>225.20519999999999</v>
      </c>
      <c r="E85" s="235">
        <v>225.20519999999999</v>
      </c>
      <c r="F85" s="231">
        <v>0</v>
      </c>
      <c r="G85" s="230" t="s">
        <v>751</v>
      </c>
    </row>
    <row r="86" spans="1:7" ht="45">
      <c r="A86" s="228" t="s">
        <v>901</v>
      </c>
      <c r="B86" s="232" t="s">
        <v>900</v>
      </c>
      <c r="C86" s="214" t="s">
        <v>752</v>
      </c>
      <c r="D86" s="235">
        <v>1265.2952</v>
      </c>
      <c r="E86" s="235">
        <v>1265.2952</v>
      </c>
      <c r="F86" s="231">
        <v>1031.7697800000001</v>
      </c>
      <c r="G86" s="230" t="s">
        <v>899</v>
      </c>
    </row>
    <row r="87" spans="1:7" ht="45">
      <c r="A87" s="228" t="s">
        <v>898</v>
      </c>
      <c r="B87" s="232" t="s">
        <v>897</v>
      </c>
      <c r="C87" s="214" t="s">
        <v>752</v>
      </c>
      <c r="D87" s="235">
        <v>354.73939999999999</v>
      </c>
      <c r="E87" s="235">
        <v>354.73939999999999</v>
      </c>
      <c r="F87" s="231">
        <v>301.34825999999998</v>
      </c>
      <c r="G87" s="230" t="s">
        <v>896</v>
      </c>
    </row>
    <row r="88" spans="1:7" ht="45">
      <c r="A88" s="228" t="s">
        <v>895</v>
      </c>
      <c r="B88" s="232" t="s">
        <v>894</v>
      </c>
      <c r="C88" s="214" t="s">
        <v>752</v>
      </c>
      <c r="D88" s="235">
        <v>255.0814</v>
      </c>
      <c r="E88" s="235">
        <v>255.0814</v>
      </c>
      <c r="F88" s="231">
        <v>173.506</v>
      </c>
      <c r="G88" s="230" t="s">
        <v>751</v>
      </c>
    </row>
    <row r="89" spans="1:7" ht="45">
      <c r="A89" s="228" t="s">
        <v>893</v>
      </c>
      <c r="B89" s="232" t="s">
        <v>892</v>
      </c>
      <c r="C89" s="214" t="s">
        <v>752</v>
      </c>
      <c r="D89" s="235">
        <v>129.21080000000001</v>
      </c>
      <c r="E89" s="235">
        <v>129.21080000000001</v>
      </c>
      <c r="F89" s="231">
        <v>104.41614</v>
      </c>
      <c r="G89" s="230" t="s">
        <v>751</v>
      </c>
    </row>
    <row r="90" spans="1:7" ht="45">
      <c r="A90" s="228" t="s">
        <v>891</v>
      </c>
      <c r="B90" s="232" t="s">
        <v>890</v>
      </c>
      <c r="C90" s="214" t="s">
        <v>752</v>
      </c>
      <c r="D90" s="235">
        <v>438.70600000000002</v>
      </c>
      <c r="E90" s="235">
        <v>438.70600000000002</v>
      </c>
      <c r="F90" s="231">
        <v>328.80169999999998</v>
      </c>
      <c r="G90" s="230" t="s">
        <v>889</v>
      </c>
    </row>
    <row r="91" spans="1:7" ht="45">
      <c r="A91" s="228" t="s">
        <v>888</v>
      </c>
      <c r="B91" s="232" t="s">
        <v>887</v>
      </c>
      <c r="C91" s="214" t="s">
        <v>752</v>
      </c>
      <c r="D91" s="235">
        <v>121.39660000000001</v>
      </c>
      <c r="E91" s="235">
        <v>121.39660000000001</v>
      </c>
      <c r="F91" s="231">
        <v>95.023150000000001</v>
      </c>
      <c r="G91" s="230" t="s">
        <v>751</v>
      </c>
    </row>
    <row r="92" spans="1:7" ht="45">
      <c r="A92" s="228" t="s">
        <v>886</v>
      </c>
      <c r="B92" s="232" t="s">
        <v>885</v>
      </c>
      <c r="C92" s="214" t="s">
        <v>752</v>
      </c>
      <c r="D92" s="235">
        <v>319.04680000000002</v>
      </c>
      <c r="E92" s="235">
        <v>319.04680000000002</v>
      </c>
      <c r="F92" s="231">
        <v>259.92846000000003</v>
      </c>
      <c r="G92" s="230" t="s">
        <v>884</v>
      </c>
    </row>
    <row r="93" spans="1:7" ht="45">
      <c r="A93" s="228" t="s">
        <v>883</v>
      </c>
      <c r="B93" s="232" t="s">
        <v>882</v>
      </c>
      <c r="C93" s="214" t="s">
        <v>752</v>
      </c>
      <c r="D93" s="235">
        <v>330.12099999999998</v>
      </c>
      <c r="E93" s="235">
        <v>330.12099999999998</v>
      </c>
      <c r="F93" s="231">
        <v>279.06864999999999</v>
      </c>
      <c r="G93" s="230" t="s">
        <v>881</v>
      </c>
    </row>
    <row r="94" spans="1:7" ht="45">
      <c r="A94" s="228" t="s">
        <v>880</v>
      </c>
      <c r="B94" s="232" t="s">
        <v>879</v>
      </c>
      <c r="C94" s="214" t="s">
        <v>752</v>
      </c>
      <c r="D94" s="235">
        <v>490.39960000000002</v>
      </c>
      <c r="E94" s="235">
        <v>490.39960000000002</v>
      </c>
      <c r="F94" s="231">
        <v>421.49605999999994</v>
      </c>
      <c r="G94" s="230" t="s">
        <v>878</v>
      </c>
    </row>
    <row r="95" spans="1:7" ht="45">
      <c r="A95" s="228" t="s">
        <v>877</v>
      </c>
      <c r="B95" s="232" t="s">
        <v>876</v>
      </c>
      <c r="C95" s="214" t="s">
        <v>752</v>
      </c>
      <c r="D95" s="235">
        <v>102.5134</v>
      </c>
      <c r="E95" s="235">
        <v>102.5134</v>
      </c>
      <c r="F95" s="231">
        <v>80.099420000000009</v>
      </c>
      <c r="G95" s="230" t="s">
        <v>751</v>
      </c>
    </row>
    <row r="96" spans="1:7" ht="45">
      <c r="A96" s="228" t="s">
        <v>875</v>
      </c>
      <c r="B96" s="232" t="s">
        <v>874</v>
      </c>
      <c r="C96" s="214" t="s">
        <v>752</v>
      </c>
      <c r="D96" s="235">
        <v>260.23500000000001</v>
      </c>
      <c r="E96" s="235">
        <v>260.23500000000001</v>
      </c>
      <c r="F96" s="231">
        <v>0</v>
      </c>
      <c r="G96" s="230" t="s">
        <v>751</v>
      </c>
    </row>
    <row r="97" spans="1:7" ht="45">
      <c r="A97" s="228" t="s">
        <v>873</v>
      </c>
      <c r="B97" s="232" t="s">
        <v>872</v>
      </c>
      <c r="C97" s="214" t="s">
        <v>752</v>
      </c>
      <c r="D97" s="235">
        <v>265.93900000000002</v>
      </c>
      <c r="E97" s="235">
        <v>265.93900000000002</v>
      </c>
      <c r="F97" s="231">
        <v>175.804</v>
      </c>
      <c r="G97" s="230" t="s">
        <v>751</v>
      </c>
    </row>
    <row r="98" spans="1:7" ht="45">
      <c r="A98" s="228" t="s">
        <v>871</v>
      </c>
      <c r="B98" s="232" t="s">
        <v>870</v>
      </c>
      <c r="C98" s="214" t="s">
        <v>752</v>
      </c>
      <c r="D98" s="235">
        <v>231.2056</v>
      </c>
      <c r="E98" s="235">
        <v>231.2056</v>
      </c>
      <c r="F98" s="231">
        <v>169.25970999999998</v>
      </c>
      <c r="G98" s="230" t="s">
        <v>751</v>
      </c>
    </row>
    <row r="99" spans="1:7" ht="45">
      <c r="A99" s="232" t="s">
        <v>869</v>
      </c>
      <c r="B99" s="232" t="s">
        <v>868</v>
      </c>
      <c r="C99" s="214" t="s">
        <v>752</v>
      </c>
      <c r="D99" s="235">
        <v>255.14660000000001</v>
      </c>
      <c r="E99" s="235">
        <v>255.14660000000001</v>
      </c>
      <c r="F99" s="231">
        <v>199.76639</v>
      </c>
      <c r="G99" s="230" t="s">
        <v>751</v>
      </c>
    </row>
    <row r="100" spans="1:7" ht="45">
      <c r="A100" s="232" t="s">
        <v>867</v>
      </c>
      <c r="B100" s="232" t="s">
        <v>866</v>
      </c>
      <c r="C100" s="214" t="s">
        <v>752</v>
      </c>
      <c r="D100" s="235">
        <v>251.72</v>
      </c>
      <c r="E100" s="235">
        <v>251.72</v>
      </c>
      <c r="F100" s="231">
        <v>171.185</v>
      </c>
      <c r="G100" s="230" t="s">
        <v>751</v>
      </c>
    </row>
    <row r="101" spans="1:7" ht="45">
      <c r="A101" s="232" t="s">
        <v>865</v>
      </c>
      <c r="B101" s="232" t="s">
        <v>864</v>
      </c>
      <c r="C101" s="214" t="s">
        <v>752</v>
      </c>
      <c r="D101" s="235">
        <v>129.1636</v>
      </c>
      <c r="E101" s="235">
        <v>129.1636</v>
      </c>
      <c r="F101" s="231">
        <v>96.945349999999991</v>
      </c>
      <c r="G101" s="230" t="s">
        <v>751</v>
      </c>
    </row>
    <row r="102" spans="1:7" ht="47.25">
      <c r="A102" s="232" t="s">
        <v>863</v>
      </c>
      <c r="B102" s="232" t="s">
        <v>862</v>
      </c>
      <c r="C102" s="214" t="s">
        <v>752</v>
      </c>
      <c r="D102" s="235">
        <v>255.4034</v>
      </c>
      <c r="E102" s="235">
        <v>255.4034</v>
      </c>
      <c r="F102" s="231">
        <v>210.76877999999999</v>
      </c>
      <c r="G102" s="230" t="s">
        <v>751</v>
      </c>
    </row>
    <row r="103" spans="1:7" ht="45">
      <c r="A103" s="232" t="s">
        <v>861</v>
      </c>
      <c r="B103" s="232" t="s">
        <v>860</v>
      </c>
      <c r="C103" s="214" t="s">
        <v>752</v>
      </c>
      <c r="D103" s="235">
        <v>241.15459999999999</v>
      </c>
      <c r="E103" s="235">
        <v>241.15459999999999</v>
      </c>
      <c r="F103" s="231">
        <v>192.43953999999999</v>
      </c>
      <c r="G103" s="230" t="s">
        <v>751</v>
      </c>
    </row>
    <row r="104" spans="1:7" ht="45">
      <c r="A104" s="237" t="s">
        <v>859</v>
      </c>
      <c r="B104" s="237" t="s">
        <v>858</v>
      </c>
      <c r="C104" s="214" t="s">
        <v>752</v>
      </c>
      <c r="D104" s="235">
        <v>225.38499999999999</v>
      </c>
      <c r="E104" s="235">
        <v>225.38499999999999</v>
      </c>
      <c r="F104" s="231">
        <v>185.26773999999997</v>
      </c>
      <c r="G104" s="230" t="s">
        <v>751</v>
      </c>
    </row>
    <row r="105" spans="1:7" ht="45">
      <c r="A105" s="232" t="s">
        <v>857</v>
      </c>
      <c r="B105" s="232" t="s">
        <v>856</v>
      </c>
      <c r="C105" s="214" t="s">
        <v>752</v>
      </c>
      <c r="D105" s="235">
        <v>225.38499999999999</v>
      </c>
      <c r="E105" s="235">
        <v>225.38499999999999</v>
      </c>
      <c r="F105" s="231">
        <v>185.26773999999997</v>
      </c>
      <c r="G105" s="230" t="s">
        <v>751</v>
      </c>
    </row>
    <row r="106" spans="1:7" ht="45">
      <c r="A106" s="232" t="s">
        <v>855</v>
      </c>
      <c r="B106" s="232" t="s">
        <v>854</v>
      </c>
      <c r="C106" s="214" t="s">
        <v>752</v>
      </c>
      <c r="D106" s="235">
        <v>240.2174</v>
      </c>
      <c r="E106" s="235">
        <v>240.2174</v>
      </c>
      <c r="F106" s="231">
        <v>182.44453999999999</v>
      </c>
      <c r="G106" s="230" t="s">
        <v>751</v>
      </c>
    </row>
    <row r="107" spans="1:7" ht="45">
      <c r="A107" s="232" t="s">
        <v>853</v>
      </c>
      <c r="B107" s="232" t="s">
        <v>852</v>
      </c>
      <c r="C107" s="214" t="s">
        <v>752</v>
      </c>
      <c r="D107" s="235">
        <v>226.52959999999999</v>
      </c>
      <c r="E107" s="235">
        <v>226.52959999999999</v>
      </c>
      <c r="F107" s="231">
        <v>153.88300000000001</v>
      </c>
      <c r="G107" s="230" t="s">
        <v>751</v>
      </c>
    </row>
    <row r="108" spans="1:7" ht="45">
      <c r="A108" s="232" t="s">
        <v>851</v>
      </c>
      <c r="B108" s="232" t="s">
        <v>850</v>
      </c>
      <c r="C108" s="214" t="s">
        <v>752</v>
      </c>
      <c r="D108" s="235">
        <v>676.25040000000001</v>
      </c>
      <c r="E108" s="235">
        <v>676.25040000000001</v>
      </c>
      <c r="F108" s="231">
        <v>554.3818</v>
      </c>
      <c r="G108" s="230" t="s">
        <v>849</v>
      </c>
    </row>
    <row r="109" spans="1:7" ht="45">
      <c r="A109" s="234" t="s">
        <v>848</v>
      </c>
      <c r="B109" s="234" t="s">
        <v>847</v>
      </c>
      <c r="C109" s="214" t="s">
        <v>752</v>
      </c>
      <c r="D109" s="236">
        <v>221.5908</v>
      </c>
      <c r="E109" s="236">
        <v>221.5908</v>
      </c>
      <c r="F109" s="231">
        <v>150.483</v>
      </c>
      <c r="G109" s="233" t="s">
        <v>751</v>
      </c>
    </row>
    <row r="110" spans="1:7" ht="45">
      <c r="A110" s="232" t="s">
        <v>846</v>
      </c>
      <c r="B110" s="232" t="s">
        <v>845</v>
      </c>
      <c r="C110" s="214" t="s">
        <v>752</v>
      </c>
      <c r="D110" s="235">
        <v>255.221</v>
      </c>
      <c r="E110" s="235">
        <v>255.221</v>
      </c>
      <c r="F110" s="231">
        <v>173.6</v>
      </c>
      <c r="G110" s="230" t="s">
        <v>751</v>
      </c>
    </row>
    <row r="111" spans="1:7" ht="45">
      <c r="A111" s="232" t="s">
        <v>844</v>
      </c>
      <c r="B111" s="232" t="s">
        <v>843</v>
      </c>
      <c r="C111" s="214" t="s">
        <v>752</v>
      </c>
      <c r="D111" s="235">
        <v>219.35900000000001</v>
      </c>
      <c r="E111" s="235">
        <v>219.35900000000001</v>
      </c>
      <c r="F111" s="231">
        <v>165.21763000000001</v>
      </c>
      <c r="G111" s="230" t="s">
        <v>751</v>
      </c>
    </row>
    <row r="112" spans="1:7" ht="45">
      <c r="A112" s="232" t="s">
        <v>842</v>
      </c>
      <c r="B112" s="232" t="s">
        <v>841</v>
      </c>
      <c r="C112" s="214" t="s">
        <v>752</v>
      </c>
      <c r="D112" s="235">
        <v>377.41239999999999</v>
      </c>
      <c r="E112" s="235">
        <v>377.41239999999999</v>
      </c>
      <c r="F112" s="231">
        <v>319.69413000000003</v>
      </c>
      <c r="G112" s="230" t="s">
        <v>840</v>
      </c>
    </row>
    <row r="113" spans="1:7" ht="45">
      <c r="A113" s="232" t="s">
        <v>839</v>
      </c>
      <c r="B113" s="232" t="s">
        <v>838</v>
      </c>
      <c r="C113" s="214" t="s">
        <v>752</v>
      </c>
      <c r="D113" s="235">
        <v>131.3974</v>
      </c>
      <c r="E113" s="235">
        <v>131.3974</v>
      </c>
      <c r="F113" s="231">
        <v>88.475999999999999</v>
      </c>
      <c r="G113" s="230" t="s">
        <v>751</v>
      </c>
    </row>
    <row r="114" spans="1:7" ht="45">
      <c r="A114" s="232" t="s">
        <v>837</v>
      </c>
      <c r="B114" s="232" t="s">
        <v>836</v>
      </c>
      <c r="C114" s="214" t="s">
        <v>752</v>
      </c>
      <c r="D114" s="235">
        <v>222.1788</v>
      </c>
      <c r="E114" s="235">
        <v>222.1788</v>
      </c>
      <c r="F114" s="231">
        <v>179.30116000000001</v>
      </c>
      <c r="G114" s="230" t="s">
        <v>751</v>
      </c>
    </row>
    <row r="115" spans="1:7" ht="45">
      <c r="A115" s="232" t="s">
        <v>835</v>
      </c>
      <c r="B115" s="232" t="s">
        <v>834</v>
      </c>
      <c r="C115" s="214" t="s">
        <v>752</v>
      </c>
      <c r="D115" s="235">
        <v>331.37439999999998</v>
      </c>
      <c r="E115" s="235">
        <v>331.37439999999998</v>
      </c>
      <c r="F115" s="231">
        <v>266.12164000000001</v>
      </c>
      <c r="G115" s="230" t="s">
        <v>833</v>
      </c>
    </row>
    <row r="116" spans="1:7" ht="45">
      <c r="A116" s="232" t="s">
        <v>832</v>
      </c>
      <c r="B116" s="232" t="s">
        <v>831</v>
      </c>
      <c r="C116" s="214" t="s">
        <v>752</v>
      </c>
      <c r="D116" s="235">
        <v>259.72300000000001</v>
      </c>
      <c r="E116" s="235">
        <v>259.72300000000001</v>
      </c>
      <c r="F116" s="231">
        <v>176.69499999999999</v>
      </c>
      <c r="G116" s="230" t="s">
        <v>751</v>
      </c>
    </row>
    <row r="117" spans="1:7" ht="45">
      <c r="A117" s="232" t="s">
        <v>830</v>
      </c>
      <c r="B117" s="232" t="s">
        <v>829</v>
      </c>
      <c r="C117" s="214" t="s">
        <v>752</v>
      </c>
      <c r="D117" s="235">
        <v>254.8064</v>
      </c>
      <c r="E117" s="235">
        <v>254.8064</v>
      </c>
      <c r="F117" s="231">
        <v>173.31700000000001</v>
      </c>
      <c r="G117" s="230" t="s">
        <v>751</v>
      </c>
    </row>
    <row r="118" spans="1:7" ht="45">
      <c r="A118" s="232" t="s">
        <v>828</v>
      </c>
      <c r="B118" s="232" t="s">
        <v>827</v>
      </c>
      <c r="C118" s="214" t="s">
        <v>752</v>
      </c>
      <c r="D118" s="235">
        <v>122.062</v>
      </c>
      <c r="E118" s="235">
        <v>122.062</v>
      </c>
      <c r="F118" s="231">
        <v>74.804999999999993</v>
      </c>
      <c r="G118" s="230" t="s">
        <v>751</v>
      </c>
    </row>
    <row r="119" spans="1:7" ht="45">
      <c r="A119" s="232" t="s">
        <v>826</v>
      </c>
      <c r="B119" s="232" t="s">
        <v>825</v>
      </c>
      <c r="C119" s="214" t="s">
        <v>752</v>
      </c>
      <c r="D119" s="235">
        <v>436.15039999999999</v>
      </c>
      <c r="E119" s="235">
        <v>436.15039999999999</v>
      </c>
      <c r="F119" s="231">
        <v>297.98200000000003</v>
      </c>
      <c r="G119" s="230" t="s">
        <v>824</v>
      </c>
    </row>
    <row r="120" spans="1:7" ht="45">
      <c r="A120" s="232" t="s">
        <v>823</v>
      </c>
      <c r="B120" s="232" t="s">
        <v>822</v>
      </c>
      <c r="C120" s="214" t="s">
        <v>752</v>
      </c>
      <c r="D120" s="235">
        <v>129.20760000000001</v>
      </c>
      <c r="E120" s="235">
        <v>129.20760000000001</v>
      </c>
      <c r="F120" s="231">
        <v>101.23117999999999</v>
      </c>
      <c r="G120" s="230" t="s">
        <v>751</v>
      </c>
    </row>
    <row r="121" spans="1:7" ht="45">
      <c r="A121" s="232" t="s">
        <v>821</v>
      </c>
      <c r="B121" s="232" t="s">
        <v>820</v>
      </c>
      <c r="C121" s="214" t="s">
        <v>752</v>
      </c>
      <c r="D121" s="235">
        <v>225.20740000000001</v>
      </c>
      <c r="E121" s="235">
        <v>225.20740000000001</v>
      </c>
      <c r="F121" s="231">
        <v>151.75899999999999</v>
      </c>
      <c r="G121" s="230" t="s">
        <v>751</v>
      </c>
    </row>
    <row r="122" spans="1:7" ht="45">
      <c r="A122" s="232" t="s">
        <v>819</v>
      </c>
      <c r="B122" s="232" t="s">
        <v>818</v>
      </c>
      <c r="C122" s="214" t="s">
        <v>752</v>
      </c>
      <c r="D122" s="235">
        <v>231.2056</v>
      </c>
      <c r="E122" s="235">
        <v>231.2056</v>
      </c>
      <c r="F122" s="231">
        <v>153.559</v>
      </c>
      <c r="G122" s="230" t="s">
        <v>751</v>
      </c>
    </row>
    <row r="123" spans="1:7" ht="45">
      <c r="A123" s="232" t="s">
        <v>817</v>
      </c>
      <c r="B123" s="232" t="s">
        <v>816</v>
      </c>
      <c r="C123" s="214" t="s">
        <v>752</v>
      </c>
      <c r="D123" s="235">
        <v>225.05359999999999</v>
      </c>
      <c r="E123" s="235">
        <v>225.05359999999999</v>
      </c>
      <c r="F123" s="231">
        <v>182.85455900000002</v>
      </c>
      <c r="G123" s="230" t="s">
        <v>751</v>
      </c>
    </row>
    <row r="124" spans="1:7" ht="45">
      <c r="A124" s="234" t="s">
        <v>815</v>
      </c>
      <c r="B124" s="234" t="s">
        <v>814</v>
      </c>
      <c r="C124" s="214" t="s">
        <v>752</v>
      </c>
      <c r="D124" s="223">
        <v>897.47299999999996</v>
      </c>
      <c r="E124" s="223">
        <v>897.47299999999996</v>
      </c>
      <c r="F124" s="231">
        <v>0</v>
      </c>
      <c r="G124" s="233" t="s">
        <v>813</v>
      </c>
    </row>
    <row r="125" spans="1:7" ht="45">
      <c r="A125" s="234" t="s">
        <v>812</v>
      </c>
      <c r="B125" s="234" t="s">
        <v>811</v>
      </c>
      <c r="C125" s="214" t="s">
        <v>752</v>
      </c>
      <c r="D125" s="223">
        <v>78.355000000000004</v>
      </c>
      <c r="E125" s="223">
        <v>78.355000000000004</v>
      </c>
      <c r="F125" s="231">
        <v>50.874319999999997</v>
      </c>
      <c r="G125" s="233" t="s">
        <v>751</v>
      </c>
    </row>
    <row r="126" spans="1:7" ht="45">
      <c r="A126" s="234" t="s">
        <v>810</v>
      </c>
      <c r="B126" s="234" t="s">
        <v>809</v>
      </c>
      <c r="C126" s="214" t="s">
        <v>752</v>
      </c>
      <c r="D126" s="223">
        <v>400.7312</v>
      </c>
      <c r="E126" s="223">
        <v>400.7312</v>
      </c>
      <c r="F126" s="231">
        <v>273.66800000000001</v>
      </c>
      <c r="G126" s="233" t="s">
        <v>808</v>
      </c>
    </row>
    <row r="127" spans="1:7" ht="45">
      <c r="A127" s="232" t="s">
        <v>807</v>
      </c>
      <c r="B127" s="232" t="s">
        <v>806</v>
      </c>
      <c r="C127" s="214" t="s">
        <v>752</v>
      </c>
      <c r="D127" s="223">
        <v>187.71459999999999</v>
      </c>
      <c r="E127" s="223">
        <v>187.71459999999999</v>
      </c>
      <c r="F127" s="231">
        <v>127.19</v>
      </c>
      <c r="G127" s="230" t="s">
        <v>751</v>
      </c>
    </row>
    <row r="128" spans="1:7" ht="45">
      <c r="A128" s="232" t="s">
        <v>805</v>
      </c>
      <c r="B128" s="232" t="s">
        <v>804</v>
      </c>
      <c r="C128" s="214" t="s">
        <v>752</v>
      </c>
      <c r="D128" s="223">
        <v>696.76599999999996</v>
      </c>
      <c r="E128" s="223">
        <v>696.76599999999996</v>
      </c>
      <c r="F128" s="231">
        <v>380.60199999999998</v>
      </c>
      <c r="G128" s="230" t="s">
        <v>803</v>
      </c>
    </row>
    <row r="129" spans="1:7" ht="45">
      <c r="A129" s="232" t="s">
        <v>802</v>
      </c>
      <c r="B129" s="232" t="s">
        <v>801</v>
      </c>
      <c r="C129" s="214" t="s">
        <v>752</v>
      </c>
      <c r="D129" s="223">
        <v>287.59440000000001</v>
      </c>
      <c r="E129" s="223">
        <v>287.59440000000001</v>
      </c>
      <c r="F129" s="231">
        <v>222.05132999999998</v>
      </c>
      <c r="G129" s="230" t="s">
        <v>800</v>
      </c>
    </row>
    <row r="130" spans="1:7" ht="45">
      <c r="A130" s="232" t="s">
        <v>799</v>
      </c>
      <c r="B130" s="232" t="s">
        <v>798</v>
      </c>
      <c r="C130" s="214" t="s">
        <v>752</v>
      </c>
      <c r="D130" s="223">
        <v>255.22640000000001</v>
      </c>
      <c r="E130" s="223">
        <v>255.22640000000001</v>
      </c>
      <c r="F130" s="231">
        <v>173.607</v>
      </c>
      <c r="G130" s="230" t="s">
        <v>751</v>
      </c>
    </row>
    <row r="131" spans="1:7" ht="45">
      <c r="A131" s="232" t="s">
        <v>797</v>
      </c>
      <c r="B131" s="232" t="s">
        <v>796</v>
      </c>
      <c r="C131" s="214" t="s">
        <v>752</v>
      </c>
      <c r="D131" s="223">
        <v>224.88679999999999</v>
      </c>
      <c r="E131" s="223">
        <v>224.88679999999999</v>
      </c>
      <c r="F131" s="231">
        <v>182.66772</v>
      </c>
      <c r="G131" s="230" t="s">
        <v>751</v>
      </c>
    </row>
    <row r="132" spans="1:7" ht="45">
      <c r="A132" s="232" t="s">
        <v>795</v>
      </c>
      <c r="B132" s="232" t="s">
        <v>794</v>
      </c>
      <c r="C132" s="214" t="s">
        <v>752</v>
      </c>
      <c r="D132" s="223">
        <v>225.44479999999999</v>
      </c>
      <c r="E132" s="223">
        <v>225.44479999999999</v>
      </c>
      <c r="F132" s="231">
        <v>182.95482999999999</v>
      </c>
      <c r="G132" s="230" t="s">
        <v>751</v>
      </c>
    </row>
    <row r="133" spans="1:7" ht="45">
      <c r="A133" s="232" t="s">
        <v>793</v>
      </c>
      <c r="B133" s="232" t="s">
        <v>792</v>
      </c>
      <c r="C133" s="214" t="s">
        <v>752</v>
      </c>
      <c r="D133" s="223">
        <v>209.15440000000001</v>
      </c>
      <c r="E133" s="223">
        <v>209.15440000000001</v>
      </c>
      <c r="F133" s="231">
        <v>168.36862000000002</v>
      </c>
      <c r="G133" s="230" t="s">
        <v>751</v>
      </c>
    </row>
    <row r="134" spans="1:7" ht="45">
      <c r="A134" s="232" t="s">
        <v>791</v>
      </c>
      <c r="B134" s="232" t="s">
        <v>790</v>
      </c>
      <c r="C134" s="214" t="s">
        <v>752</v>
      </c>
      <c r="D134" s="223">
        <v>209.15440000000001</v>
      </c>
      <c r="E134" s="223">
        <v>209.15440000000001</v>
      </c>
      <c r="F134" s="231">
        <v>175.35084000000001</v>
      </c>
      <c r="G134" s="230" t="s">
        <v>751</v>
      </c>
    </row>
    <row r="135" spans="1:7" ht="45">
      <c r="A135" s="232" t="s">
        <v>789</v>
      </c>
      <c r="B135" s="232" t="s">
        <v>788</v>
      </c>
      <c r="C135" s="214" t="s">
        <v>752</v>
      </c>
      <c r="D135" s="223">
        <v>462.65280000000001</v>
      </c>
      <c r="E135" s="223">
        <v>462.65280000000001</v>
      </c>
      <c r="F135" s="231">
        <v>376.51618000000002</v>
      </c>
      <c r="G135" s="230" t="s">
        <v>787</v>
      </c>
    </row>
    <row r="136" spans="1:7" ht="45">
      <c r="A136" s="232" t="s">
        <v>786</v>
      </c>
      <c r="B136" s="232" t="s">
        <v>785</v>
      </c>
      <c r="C136" s="214" t="s">
        <v>752</v>
      </c>
      <c r="D136" s="223">
        <v>648.44539999999995</v>
      </c>
      <c r="E136" s="223">
        <v>648.44539999999995</v>
      </c>
      <c r="F136" s="231">
        <v>443.96618000000001</v>
      </c>
      <c r="G136" s="230" t="s">
        <v>784</v>
      </c>
    </row>
    <row r="137" spans="1:7" ht="45">
      <c r="A137" s="232" t="s">
        <v>783</v>
      </c>
      <c r="B137" s="232" t="s">
        <v>782</v>
      </c>
      <c r="C137" s="214" t="s">
        <v>752</v>
      </c>
      <c r="D137" s="223">
        <v>284.46440000000001</v>
      </c>
      <c r="E137" s="223">
        <v>284.46440000000001</v>
      </c>
      <c r="F137" s="231">
        <v>219.54266999999999</v>
      </c>
      <c r="G137" s="230" t="s">
        <v>781</v>
      </c>
    </row>
    <row r="138" spans="1:7" ht="45">
      <c r="A138" s="234" t="s">
        <v>780</v>
      </c>
      <c r="B138" s="234" t="s">
        <v>779</v>
      </c>
      <c r="C138" s="214" t="s">
        <v>752</v>
      </c>
      <c r="D138" s="223">
        <v>224.88679999999999</v>
      </c>
      <c r="E138" s="223">
        <v>224.88679999999999</v>
      </c>
      <c r="F138" s="231">
        <v>152.73400000000001</v>
      </c>
      <c r="G138" s="233" t="s">
        <v>751</v>
      </c>
    </row>
    <row r="139" spans="1:7" ht="45">
      <c r="A139" s="234" t="s">
        <v>778</v>
      </c>
      <c r="B139" s="234" t="s">
        <v>777</v>
      </c>
      <c r="C139" s="214" t="s">
        <v>752</v>
      </c>
      <c r="D139" s="223">
        <v>321.68520000000001</v>
      </c>
      <c r="E139" s="223">
        <v>321.68520000000001</v>
      </c>
      <c r="F139" s="231">
        <v>218.19399999999999</v>
      </c>
      <c r="G139" s="233" t="s">
        <v>776</v>
      </c>
    </row>
    <row r="140" spans="1:7" ht="45">
      <c r="A140" s="234" t="s">
        <v>775</v>
      </c>
      <c r="B140" s="234" t="s">
        <v>774</v>
      </c>
      <c r="C140" s="214" t="s">
        <v>752</v>
      </c>
      <c r="D140" s="223">
        <v>463.709</v>
      </c>
      <c r="E140" s="223">
        <v>463.709</v>
      </c>
      <c r="F140" s="231">
        <v>316.899</v>
      </c>
      <c r="G140" s="233" t="s">
        <v>773</v>
      </c>
    </row>
    <row r="141" spans="1:7" ht="45">
      <c r="A141" s="232" t="s">
        <v>772</v>
      </c>
      <c r="B141" s="232" t="s">
        <v>771</v>
      </c>
      <c r="C141" s="214" t="s">
        <v>752</v>
      </c>
      <c r="D141" s="223">
        <v>642.96180000000004</v>
      </c>
      <c r="E141" s="223">
        <v>642.96180000000004</v>
      </c>
      <c r="F141" s="231">
        <v>440.03800000000001</v>
      </c>
      <c r="G141" s="230" t="s">
        <v>770</v>
      </c>
    </row>
    <row r="142" spans="1:7" ht="45">
      <c r="A142" s="232" t="s">
        <v>769</v>
      </c>
      <c r="B142" s="232" t="s">
        <v>768</v>
      </c>
      <c r="C142" s="214" t="s">
        <v>752</v>
      </c>
      <c r="D142" s="223">
        <v>404.21199999999999</v>
      </c>
      <c r="E142" s="223">
        <v>404.21199999999999</v>
      </c>
      <c r="F142" s="231">
        <v>276.02300000000002</v>
      </c>
      <c r="G142" s="230" t="s">
        <v>767</v>
      </c>
    </row>
    <row r="143" spans="1:7" ht="45">
      <c r="A143" s="232" t="s">
        <v>766</v>
      </c>
      <c r="B143" s="232" t="s">
        <v>765</v>
      </c>
      <c r="C143" s="214" t="s">
        <v>752</v>
      </c>
      <c r="D143" s="223">
        <v>334.24779999999998</v>
      </c>
      <c r="E143" s="223">
        <v>334.24779999999998</v>
      </c>
      <c r="F143" s="231">
        <v>227.94394</v>
      </c>
      <c r="G143" s="230" t="s">
        <v>764</v>
      </c>
    </row>
    <row r="144" spans="1:7" ht="45">
      <c r="A144" s="232" t="s">
        <v>763</v>
      </c>
      <c r="B144" s="232" t="s">
        <v>762</v>
      </c>
      <c r="C144" s="214" t="s">
        <v>752</v>
      </c>
      <c r="D144" s="223">
        <v>234.24520000000001</v>
      </c>
      <c r="E144" s="223">
        <v>234.24520000000001</v>
      </c>
      <c r="F144" s="231">
        <v>189.1754</v>
      </c>
      <c r="G144" s="230" t="s">
        <v>761</v>
      </c>
    </row>
    <row r="145" spans="1:7" ht="45">
      <c r="A145" s="232" t="s">
        <v>760</v>
      </c>
      <c r="B145" s="232" t="s">
        <v>759</v>
      </c>
      <c r="C145" s="214" t="s">
        <v>752</v>
      </c>
      <c r="D145" s="223">
        <v>0.77</v>
      </c>
      <c r="E145" s="223">
        <v>0.77</v>
      </c>
      <c r="F145" s="231">
        <v>0</v>
      </c>
      <c r="G145" s="233" t="s">
        <v>751</v>
      </c>
    </row>
    <row r="146" spans="1:7" ht="45">
      <c r="A146" s="232" t="s">
        <v>758</v>
      </c>
      <c r="B146" s="232" t="s">
        <v>757</v>
      </c>
      <c r="C146" s="214" t="s">
        <v>752</v>
      </c>
      <c r="D146" s="223">
        <v>57.8</v>
      </c>
      <c r="E146" s="223">
        <v>57.8</v>
      </c>
      <c r="F146" s="231">
        <v>46.949999999999996</v>
      </c>
      <c r="G146" s="230" t="s">
        <v>751</v>
      </c>
    </row>
    <row r="147" spans="1:7" ht="47.25">
      <c r="A147" s="232" t="s">
        <v>756</v>
      </c>
      <c r="B147" s="232" t="s">
        <v>755</v>
      </c>
      <c r="C147" s="214" t="s">
        <v>752</v>
      </c>
      <c r="D147" s="223">
        <v>18.899999999999999</v>
      </c>
      <c r="E147" s="223">
        <v>18.899999999999999</v>
      </c>
      <c r="F147" s="231">
        <v>12.88</v>
      </c>
      <c r="G147" s="230" t="s">
        <v>751</v>
      </c>
    </row>
    <row r="148" spans="1:7" ht="45">
      <c r="A148" s="232" t="s">
        <v>754</v>
      </c>
      <c r="B148" s="232" t="s">
        <v>753</v>
      </c>
      <c r="C148" s="214" t="s">
        <v>752</v>
      </c>
      <c r="D148" s="223">
        <v>18.899999999999999</v>
      </c>
      <c r="E148" s="223">
        <v>18.899999999999999</v>
      </c>
      <c r="F148" s="231">
        <v>12.88</v>
      </c>
      <c r="G148" s="230" t="s">
        <v>751</v>
      </c>
    </row>
    <row r="149" spans="1:7" ht="30">
      <c r="A149" s="227"/>
      <c r="B149" s="229" t="s">
        <v>750</v>
      </c>
      <c r="C149" s="222"/>
      <c r="D149" s="221">
        <f>D150</f>
        <v>500</v>
      </c>
      <c r="E149" s="226"/>
      <c r="F149" s="215">
        <f>F150</f>
        <v>0</v>
      </c>
      <c r="G149" s="222"/>
    </row>
    <row r="150" spans="1:7" ht="30">
      <c r="A150" s="228" t="s">
        <v>749</v>
      </c>
      <c r="B150" s="214" t="s">
        <v>748</v>
      </c>
      <c r="C150" s="214" t="s">
        <v>747</v>
      </c>
      <c r="D150" s="224">
        <v>500</v>
      </c>
      <c r="E150" s="219">
        <v>0</v>
      </c>
      <c r="F150" s="218">
        <v>0</v>
      </c>
      <c r="G150" s="220" t="s">
        <v>746</v>
      </c>
    </row>
    <row r="151" spans="1:7" ht="28.5">
      <c r="A151" s="51"/>
      <c r="B151" s="222" t="s">
        <v>745</v>
      </c>
      <c r="C151" s="214"/>
      <c r="D151" s="221">
        <f>D152</f>
        <v>637.26199999999994</v>
      </c>
      <c r="E151" s="219"/>
      <c r="F151" s="215">
        <f>F152</f>
        <v>0</v>
      </c>
      <c r="G151" s="220"/>
    </row>
    <row r="152" spans="1:7" ht="30">
      <c r="A152" s="51" t="s">
        <v>744</v>
      </c>
      <c r="B152" s="214" t="s">
        <v>743</v>
      </c>
      <c r="C152" s="214" t="s">
        <v>742</v>
      </c>
      <c r="D152" s="223">
        <f>637.262</f>
        <v>637.26199999999994</v>
      </c>
      <c r="E152" s="219">
        <v>0</v>
      </c>
      <c r="F152" s="218">
        <v>0</v>
      </c>
      <c r="G152" s="220"/>
    </row>
    <row r="153" spans="1:7" ht="30">
      <c r="A153" s="51" t="s">
        <v>741</v>
      </c>
      <c r="B153" s="214" t="s">
        <v>740</v>
      </c>
      <c r="C153" s="214" t="s">
        <v>739</v>
      </c>
      <c r="D153" s="224">
        <v>0</v>
      </c>
      <c r="E153" s="219">
        <v>0</v>
      </c>
      <c r="F153" s="218">
        <v>0</v>
      </c>
      <c r="G153" s="220"/>
    </row>
    <row r="154" spans="1:7" ht="28.5">
      <c r="A154" s="227"/>
      <c r="B154" s="222" t="s">
        <v>736</v>
      </c>
      <c r="C154" s="222"/>
      <c r="D154" s="221">
        <f>D155</f>
        <v>197.56</v>
      </c>
      <c r="E154" s="226"/>
      <c r="F154" s="215">
        <f>F155</f>
        <v>8</v>
      </c>
      <c r="G154" s="222"/>
    </row>
    <row r="155" spans="1:7" ht="30">
      <c r="A155" s="51" t="s">
        <v>738</v>
      </c>
      <c r="B155" s="214" t="s">
        <v>737</v>
      </c>
      <c r="C155" s="214" t="s">
        <v>736</v>
      </c>
      <c r="D155" s="224">
        <v>197.56</v>
      </c>
      <c r="E155" s="219">
        <v>197.56</v>
      </c>
      <c r="F155" s="225">
        <v>8</v>
      </c>
      <c r="G155" s="220" t="s">
        <v>735</v>
      </c>
    </row>
    <row r="156" spans="1:7" ht="28.5">
      <c r="A156" s="214"/>
      <c r="B156" s="222" t="s">
        <v>729</v>
      </c>
      <c r="C156" s="214"/>
      <c r="D156" s="221">
        <f>D157+D158</f>
        <v>5339.6412</v>
      </c>
      <c r="E156" s="219"/>
      <c r="F156" s="215">
        <f>F157+F158</f>
        <v>1240</v>
      </c>
      <c r="G156" s="214"/>
    </row>
    <row r="157" spans="1:7" ht="51">
      <c r="A157" s="214" t="s">
        <v>734</v>
      </c>
      <c r="B157" s="220" t="s">
        <v>733</v>
      </c>
      <c r="C157" s="214" t="s">
        <v>729</v>
      </c>
      <c r="D157" s="224">
        <v>5000</v>
      </c>
      <c r="E157" s="219">
        <v>1240</v>
      </c>
      <c r="F157" s="218">
        <v>1240</v>
      </c>
      <c r="G157" s="220" t="s">
        <v>732</v>
      </c>
    </row>
    <row r="158" spans="1:7" ht="45">
      <c r="A158" s="214" t="s">
        <v>731</v>
      </c>
      <c r="B158" s="214" t="s">
        <v>730</v>
      </c>
      <c r="C158" s="214" t="s">
        <v>729</v>
      </c>
      <c r="D158" s="223">
        <v>339.64120000000003</v>
      </c>
      <c r="E158" s="219">
        <v>0</v>
      </c>
      <c r="F158" s="218">
        <v>0</v>
      </c>
      <c r="G158" s="214" t="s">
        <v>606</v>
      </c>
    </row>
    <row r="159" spans="1:7" ht="28.5">
      <c r="A159" s="214"/>
      <c r="B159" s="222" t="s">
        <v>726</v>
      </c>
      <c r="C159" s="214"/>
      <c r="D159" s="221">
        <f>D160</f>
        <v>1100</v>
      </c>
      <c r="E159" s="219"/>
      <c r="F159" s="215">
        <f>F160</f>
        <v>0</v>
      </c>
      <c r="G159" s="214"/>
    </row>
    <row r="160" spans="1:7" ht="38.25">
      <c r="A160" s="214" t="s">
        <v>728</v>
      </c>
      <c r="B160" s="220" t="s">
        <v>727</v>
      </c>
      <c r="C160" s="214" t="s">
        <v>726</v>
      </c>
      <c r="D160" s="218">
        <v>1100</v>
      </c>
      <c r="E160" s="219">
        <v>0</v>
      </c>
      <c r="F160" s="218">
        <v>0</v>
      </c>
      <c r="G160" s="217" t="s">
        <v>725</v>
      </c>
    </row>
    <row r="161" spans="1:7" ht="15">
      <c r="A161" s="214"/>
      <c r="B161" s="216" t="s">
        <v>724</v>
      </c>
      <c r="C161" s="216"/>
      <c r="D161" s="215">
        <f>D34+D52</f>
        <v>59551.354200000002</v>
      </c>
      <c r="E161" s="215">
        <f>E34+E52</f>
        <v>22405.962</v>
      </c>
      <c r="F161" s="215">
        <f>F34+F52</f>
        <v>25800.108889000006</v>
      </c>
      <c r="G161" s="214"/>
    </row>
    <row r="162" spans="1:7" ht="17.45" customHeight="1">
      <c r="A162" s="213" t="s">
        <v>723</v>
      </c>
      <c r="B162" s="213"/>
      <c r="C162" s="213"/>
      <c r="D162" s="213"/>
      <c r="E162" s="213"/>
      <c r="F162" s="213"/>
      <c r="G162" s="213"/>
    </row>
    <row r="163" spans="1:7" ht="25.5">
      <c r="A163" s="212" t="s">
        <v>55</v>
      </c>
      <c r="B163" s="211" t="s">
        <v>722</v>
      </c>
      <c r="C163" s="210" t="s">
        <v>721</v>
      </c>
      <c r="D163" s="209">
        <v>492.18</v>
      </c>
      <c r="E163" s="209">
        <v>0</v>
      </c>
      <c r="F163" s="209">
        <v>0</v>
      </c>
      <c r="G163" s="208" t="s">
        <v>720</v>
      </c>
    </row>
    <row r="164" spans="1:7" ht="14.25">
      <c r="A164" s="57"/>
      <c r="B164" s="60" t="s">
        <v>1</v>
      </c>
      <c r="C164" s="54" t="s">
        <v>0</v>
      </c>
      <c r="D164" s="207">
        <v>492.18</v>
      </c>
      <c r="E164" s="207">
        <v>0</v>
      </c>
      <c r="F164" s="207">
        <v>0</v>
      </c>
      <c r="G164" s="54" t="s">
        <v>0</v>
      </c>
    </row>
    <row r="165" spans="1:7" ht="17.45" customHeight="1">
      <c r="A165" s="53" t="s">
        <v>719</v>
      </c>
      <c r="B165" s="53"/>
      <c r="C165" s="53"/>
      <c r="D165" s="53"/>
      <c r="E165" s="53"/>
      <c r="F165" s="53"/>
      <c r="G165" s="53"/>
    </row>
    <row r="166" spans="1:7" ht="13.15" customHeight="1">
      <c r="A166" s="180" t="s">
        <v>718</v>
      </c>
      <c r="B166" s="180" t="s">
        <v>718</v>
      </c>
      <c r="C166" s="178" t="s">
        <v>654</v>
      </c>
      <c r="D166" s="194">
        <v>445.96300000000002</v>
      </c>
      <c r="E166" s="194">
        <v>0</v>
      </c>
      <c r="F166" s="182"/>
      <c r="G166" s="204"/>
    </row>
    <row r="167" spans="1:7">
      <c r="A167" s="180"/>
      <c r="B167" s="180"/>
      <c r="C167" s="173" t="s">
        <v>716</v>
      </c>
      <c r="D167" s="194"/>
      <c r="E167" s="194"/>
      <c r="F167" s="182"/>
      <c r="G167" s="204"/>
    </row>
    <row r="168" spans="1:7">
      <c r="A168" s="180"/>
      <c r="B168" s="180"/>
      <c r="C168" s="178" t="s">
        <v>650</v>
      </c>
      <c r="D168" s="194"/>
      <c r="E168" s="194"/>
      <c r="F168" s="182"/>
      <c r="G168" s="204"/>
    </row>
    <row r="169" spans="1:7">
      <c r="A169" s="180"/>
      <c r="B169" s="180"/>
      <c r="C169" s="178" t="s">
        <v>651</v>
      </c>
      <c r="D169" s="194"/>
      <c r="E169" s="194"/>
      <c r="F169" s="182"/>
      <c r="G169" s="206"/>
    </row>
    <row r="170" spans="1:7">
      <c r="A170" s="180"/>
      <c r="B170" s="180"/>
      <c r="C170" s="178" t="s">
        <v>476</v>
      </c>
      <c r="D170" s="194"/>
      <c r="E170" s="194"/>
      <c r="F170" s="182"/>
      <c r="G170" s="206"/>
    </row>
    <row r="171" spans="1:7" ht="13.15" customHeight="1">
      <c r="A171" s="180" t="s">
        <v>717</v>
      </c>
      <c r="B171" s="180" t="s">
        <v>717</v>
      </c>
      <c r="C171" s="178" t="s">
        <v>654</v>
      </c>
      <c r="D171" s="194">
        <v>1345.5</v>
      </c>
      <c r="E171" s="194">
        <v>0</v>
      </c>
      <c r="F171" s="182"/>
      <c r="G171" s="204"/>
    </row>
    <row r="172" spans="1:7">
      <c r="A172" s="180"/>
      <c r="B172" s="180"/>
      <c r="C172" s="173" t="s">
        <v>716</v>
      </c>
      <c r="D172" s="194"/>
      <c r="E172" s="194"/>
      <c r="F172" s="182"/>
      <c r="G172" s="204"/>
    </row>
    <row r="173" spans="1:7">
      <c r="A173" s="180"/>
      <c r="B173" s="180"/>
      <c r="C173" s="178" t="s">
        <v>650</v>
      </c>
      <c r="D173" s="194"/>
      <c r="E173" s="194"/>
      <c r="F173" s="182"/>
      <c r="G173" s="204"/>
    </row>
    <row r="174" spans="1:7">
      <c r="A174" s="180"/>
      <c r="B174" s="180"/>
      <c r="C174" s="178" t="s">
        <v>651</v>
      </c>
      <c r="D174" s="194"/>
      <c r="E174" s="194"/>
      <c r="F174" s="182"/>
      <c r="G174" s="206"/>
    </row>
    <row r="175" spans="1:7">
      <c r="A175" s="180"/>
      <c r="B175" s="180"/>
      <c r="C175" s="178" t="s">
        <v>476</v>
      </c>
      <c r="D175" s="194"/>
      <c r="E175" s="194"/>
      <c r="F175" s="182"/>
      <c r="G175" s="206"/>
    </row>
    <row r="176" spans="1:7" ht="89.25">
      <c r="A176" s="177" t="s">
        <v>715</v>
      </c>
      <c r="B176" s="177" t="s">
        <v>715</v>
      </c>
      <c r="C176" s="178" t="s">
        <v>714</v>
      </c>
      <c r="D176" s="182">
        <v>1436.6</v>
      </c>
      <c r="E176" s="182">
        <v>0</v>
      </c>
      <c r="F176" s="182"/>
      <c r="G176" s="200"/>
    </row>
    <row r="177" spans="1:7" ht="13.15" customHeight="1">
      <c r="A177" s="180" t="s">
        <v>713</v>
      </c>
      <c r="B177" s="180" t="s">
        <v>713</v>
      </c>
      <c r="C177" s="178" t="s">
        <v>654</v>
      </c>
      <c r="D177" s="194">
        <v>1141.5999999999999</v>
      </c>
      <c r="E177" s="194">
        <v>0</v>
      </c>
      <c r="F177" s="182"/>
      <c r="G177" s="198"/>
    </row>
    <row r="178" spans="1:7">
      <c r="A178" s="180"/>
      <c r="B178" s="180"/>
      <c r="C178" s="178" t="s">
        <v>652</v>
      </c>
      <c r="D178" s="194"/>
      <c r="E178" s="194"/>
      <c r="F178" s="182"/>
      <c r="G178" s="198"/>
    </row>
    <row r="179" spans="1:7">
      <c r="A179" s="180"/>
      <c r="B179" s="180"/>
      <c r="C179" s="173" t="s">
        <v>651</v>
      </c>
      <c r="D179" s="194"/>
      <c r="E179" s="194"/>
      <c r="F179" s="182"/>
      <c r="G179" s="191"/>
    </row>
    <row r="180" spans="1:7">
      <c r="A180" s="180"/>
      <c r="B180" s="180"/>
      <c r="C180" s="173" t="s">
        <v>650</v>
      </c>
      <c r="D180" s="194"/>
      <c r="E180" s="194"/>
      <c r="F180" s="182"/>
      <c r="G180" s="191"/>
    </row>
    <row r="181" spans="1:7">
      <c r="A181" s="180"/>
      <c r="B181" s="180"/>
      <c r="C181" s="173" t="s">
        <v>476</v>
      </c>
      <c r="D181" s="194"/>
      <c r="E181" s="194"/>
      <c r="F181" s="182"/>
      <c r="G181" s="191"/>
    </row>
    <row r="182" spans="1:7" ht="13.15" customHeight="1">
      <c r="A182" s="180" t="s">
        <v>712</v>
      </c>
      <c r="B182" s="180" t="s">
        <v>712</v>
      </c>
      <c r="C182" s="178" t="s">
        <v>654</v>
      </c>
      <c r="D182" s="194">
        <v>1057</v>
      </c>
      <c r="E182" s="194">
        <v>814.54600000000005</v>
      </c>
      <c r="F182" s="182"/>
      <c r="G182" s="198"/>
    </row>
    <row r="183" spans="1:7">
      <c r="A183" s="180"/>
      <c r="B183" s="180"/>
      <c r="C183" s="173" t="s">
        <v>652</v>
      </c>
      <c r="D183" s="194"/>
      <c r="E183" s="194"/>
      <c r="F183" s="182"/>
      <c r="G183" s="198"/>
    </row>
    <row r="184" spans="1:7">
      <c r="A184" s="180"/>
      <c r="B184" s="180"/>
      <c r="C184" s="173" t="s">
        <v>650</v>
      </c>
      <c r="D184" s="194"/>
      <c r="E184" s="194"/>
      <c r="F184" s="182"/>
      <c r="G184" s="198"/>
    </row>
    <row r="185" spans="1:7">
      <c r="A185" s="180"/>
      <c r="B185" s="180"/>
      <c r="C185" s="173" t="s">
        <v>651</v>
      </c>
      <c r="D185" s="194"/>
      <c r="E185" s="194"/>
      <c r="F185" s="182"/>
      <c r="G185" s="191"/>
    </row>
    <row r="186" spans="1:7">
      <c r="A186" s="180"/>
      <c r="B186" s="180"/>
      <c r="C186" s="173" t="s">
        <v>476</v>
      </c>
      <c r="D186" s="194"/>
      <c r="E186" s="194"/>
      <c r="F186" s="182"/>
      <c r="G186" s="191"/>
    </row>
    <row r="187" spans="1:7" ht="13.15" customHeight="1">
      <c r="A187" s="180" t="s">
        <v>711</v>
      </c>
      <c r="B187" s="180" t="s">
        <v>711</v>
      </c>
      <c r="C187" s="178" t="s">
        <v>654</v>
      </c>
      <c r="D187" s="194">
        <v>200</v>
      </c>
      <c r="E187" s="194">
        <v>8.032</v>
      </c>
      <c r="F187" s="182"/>
      <c r="G187" s="204" t="s">
        <v>710</v>
      </c>
    </row>
    <row r="188" spans="1:7">
      <c r="A188" s="180"/>
      <c r="B188" s="180"/>
      <c r="C188" s="173" t="s">
        <v>652</v>
      </c>
      <c r="D188" s="194"/>
      <c r="E188" s="194"/>
      <c r="F188" s="182">
        <v>8.0324200000000001</v>
      </c>
      <c r="G188" s="204"/>
    </row>
    <row r="189" spans="1:7">
      <c r="A189" s="180"/>
      <c r="B189" s="180"/>
      <c r="C189" s="173" t="s">
        <v>650</v>
      </c>
      <c r="D189" s="194"/>
      <c r="E189" s="194"/>
      <c r="F189" s="182"/>
      <c r="G189" s="204"/>
    </row>
    <row r="190" spans="1:7">
      <c r="A190" s="180"/>
      <c r="B190" s="180"/>
      <c r="C190" s="173" t="s">
        <v>651</v>
      </c>
      <c r="D190" s="194"/>
      <c r="E190" s="194"/>
      <c r="F190" s="182"/>
      <c r="G190" s="191"/>
    </row>
    <row r="191" spans="1:7">
      <c r="A191" s="180"/>
      <c r="B191" s="180"/>
      <c r="C191" s="173" t="s">
        <v>476</v>
      </c>
      <c r="D191" s="194"/>
      <c r="E191" s="194"/>
      <c r="F191" s="182"/>
      <c r="G191" s="191"/>
    </row>
    <row r="192" spans="1:7" ht="12.95" customHeight="1">
      <c r="A192" s="180" t="s">
        <v>709</v>
      </c>
      <c r="B192" s="180" t="s">
        <v>709</v>
      </c>
      <c r="C192" s="178" t="s">
        <v>654</v>
      </c>
      <c r="D192" s="194">
        <v>70</v>
      </c>
      <c r="E192" s="194">
        <v>41.871000000000002</v>
      </c>
      <c r="F192" s="182">
        <v>34.089469999999999</v>
      </c>
      <c r="G192" s="204" t="s">
        <v>706</v>
      </c>
    </row>
    <row r="193" spans="1:7">
      <c r="A193" s="180"/>
      <c r="B193" s="180"/>
      <c r="C193" s="173" t="s">
        <v>652</v>
      </c>
      <c r="D193" s="194"/>
      <c r="E193" s="194"/>
      <c r="F193" s="182">
        <v>7.7810499999999996</v>
      </c>
      <c r="G193" s="204"/>
    </row>
    <row r="194" spans="1:7">
      <c r="A194" s="180"/>
      <c r="B194" s="180"/>
      <c r="C194" s="173" t="s">
        <v>650</v>
      </c>
      <c r="D194" s="194"/>
      <c r="E194" s="194"/>
      <c r="F194" s="182"/>
      <c r="G194" s="204"/>
    </row>
    <row r="195" spans="1:7">
      <c r="A195" s="180"/>
      <c r="B195" s="180"/>
      <c r="C195" s="173" t="s">
        <v>651</v>
      </c>
      <c r="D195" s="194"/>
      <c r="E195" s="194"/>
      <c r="F195" s="182"/>
      <c r="G195" s="191"/>
    </row>
    <row r="196" spans="1:7">
      <c r="A196" s="180"/>
      <c r="B196" s="180"/>
      <c r="C196" s="178" t="s">
        <v>476</v>
      </c>
      <c r="D196" s="194"/>
      <c r="E196" s="194"/>
      <c r="F196" s="182"/>
      <c r="G196" s="191"/>
    </row>
    <row r="197" spans="1:7" ht="13.15" customHeight="1">
      <c r="A197" s="205" t="s">
        <v>708</v>
      </c>
      <c r="B197" s="205" t="s">
        <v>708</v>
      </c>
      <c r="C197" s="178" t="s">
        <v>654</v>
      </c>
      <c r="D197" s="194">
        <v>80</v>
      </c>
      <c r="E197" s="194">
        <v>0</v>
      </c>
      <c r="F197" s="182"/>
      <c r="G197" s="191"/>
    </row>
    <row r="198" spans="1:7">
      <c r="A198" s="205"/>
      <c r="B198" s="205"/>
      <c r="C198" s="173" t="s">
        <v>652</v>
      </c>
      <c r="D198" s="194"/>
      <c r="E198" s="194"/>
      <c r="F198" s="182"/>
      <c r="G198" s="191"/>
    </row>
    <row r="199" spans="1:7">
      <c r="A199" s="205"/>
      <c r="B199" s="205"/>
      <c r="C199" s="173" t="s">
        <v>650</v>
      </c>
      <c r="D199" s="194"/>
      <c r="E199" s="194"/>
      <c r="F199" s="182"/>
      <c r="G199" s="191"/>
    </row>
    <row r="200" spans="1:7">
      <c r="A200" s="205"/>
      <c r="B200" s="205"/>
      <c r="C200" s="173" t="s">
        <v>651</v>
      </c>
      <c r="D200" s="194"/>
      <c r="E200" s="194"/>
      <c r="F200" s="182"/>
      <c r="G200" s="191"/>
    </row>
    <row r="201" spans="1:7">
      <c r="A201" s="205"/>
      <c r="B201" s="205"/>
      <c r="C201" s="173" t="s">
        <v>476</v>
      </c>
      <c r="D201" s="194"/>
      <c r="E201" s="194"/>
      <c r="F201" s="182"/>
      <c r="G201" s="191"/>
    </row>
    <row r="202" spans="1:7">
      <c r="A202" s="197" t="s">
        <v>707</v>
      </c>
      <c r="B202" s="197" t="s">
        <v>707</v>
      </c>
      <c r="C202" s="178" t="s">
        <v>654</v>
      </c>
      <c r="D202" s="194">
        <v>121</v>
      </c>
      <c r="E202" s="194">
        <v>8.2140000000000004</v>
      </c>
      <c r="F202" s="182"/>
      <c r="G202" s="204" t="s">
        <v>706</v>
      </c>
    </row>
    <row r="203" spans="1:7" ht="13.15" customHeight="1">
      <c r="A203" s="197"/>
      <c r="B203" s="197"/>
      <c r="C203" s="173" t="s">
        <v>652</v>
      </c>
      <c r="D203" s="194"/>
      <c r="E203" s="194"/>
      <c r="F203" s="182">
        <v>8.2143200000000007</v>
      </c>
      <c r="G203" s="204"/>
    </row>
    <row r="204" spans="1:7">
      <c r="A204" s="197"/>
      <c r="B204" s="197"/>
      <c r="C204" s="173" t="s">
        <v>650</v>
      </c>
      <c r="D204" s="194"/>
      <c r="E204" s="194"/>
      <c r="F204" s="182"/>
      <c r="G204" s="204"/>
    </row>
    <row r="205" spans="1:7">
      <c r="A205" s="197"/>
      <c r="B205" s="197"/>
      <c r="C205" s="173" t="s">
        <v>651</v>
      </c>
      <c r="D205" s="194"/>
      <c r="E205" s="194"/>
      <c r="F205" s="182"/>
      <c r="G205" s="191"/>
    </row>
    <row r="206" spans="1:7">
      <c r="A206" s="197"/>
      <c r="B206" s="197"/>
      <c r="C206" s="178" t="s">
        <v>476</v>
      </c>
      <c r="D206" s="194"/>
      <c r="E206" s="194"/>
      <c r="F206" s="182"/>
      <c r="G206" s="191"/>
    </row>
    <row r="207" spans="1:7">
      <c r="A207" s="180" t="s">
        <v>705</v>
      </c>
      <c r="B207" s="180" t="s">
        <v>705</v>
      </c>
      <c r="C207" s="178" t="s">
        <v>654</v>
      </c>
      <c r="D207" s="194">
        <v>800</v>
      </c>
      <c r="E207" s="194">
        <v>0</v>
      </c>
      <c r="F207" s="182"/>
      <c r="G207" s="198"/>
    </row>
    <row r="208" spans="1:7" ht="13.15" customHeight="1">
      <c r="A208" s="180"/>
      <c r="B208" s="180"/>
      <c r="C208" s="173" t="s">
        <v>652</v>
      </c>
      <c r="D208" s="194"/>
      <c r="E208" s="194"/>
      <c r="F208" s="182"/>
      <c r="G208" s="198"/>
    </row>
    <row r="209" spans="1:7">
      <c r="A209" s="180"/>
      <c r="B209" s="180"/>
      <c r="C209" s="173" t="s">
        <v>650</v>
      </c>
      <c r="D209" s="194"/>
      <c r="E209" s="194"/>
      <c r="F209" s="182"/>
      <c r="G209" s="191"/>
    </row>
    <row r="210" spans="1:7">
      <c r="A210" s="180"/>
      <c r="B210" s="180"/>
      <c r="C210" s="173" t="s">
        <v>651</v>
      </c>
      <c r="D210" s="194"/>
      <c r="E210" s="194"/>
      <c r="F210" s="182"/>
      <c r="G210" s="191"/>
    </row>
    <row r="211" spans="1:7">
      <c r="A211" s="180"/>
      <c r="B211" s="180"/>
      <c r="C211" s="178" t="s">
        <v>476</v>
      </c>
      <c r="D211" s="194"/>
      <c r="E211" s="194"/>
      <c r="F211" s="182"/>
      <c r="G211" s="191"/>
    </row>
    <row r="212" spans="1:7">
      <c r="A212" s="197" t="s">
        <v>704</v>
      </c>
      <c r="B212" s="197" t="s">
        <v>704</v>
      </c>
      <c r="C212" s="198" t="s">
        <v>476</v>
      </c>
      <c r="D212" s="194">
        <v>900</v>
      </c>
      <c r="E212" s="194">
        <v>0</v>
      </c>
      <c r="F212" s="194"/>
      <c r="G212" s="203"/>
    </row>
    <row r="213" spans="1:7">
      <c r="A213" s="197"/>
      <c r="B213" s="197"/>
      <c r="C213" s="198"/>
      <c r="D213" s="194"/>
      <c r="E213" s="194"/>
      <c r="F213" s="194"/>
      <c r="G213" s="203"/>
    </row>
    <row r="214" spans="1:7" ht="13.15" customHeight="1">
      <c r="A214" s="197"/>
      <c r="B214" s="197"/>
      <c r="C214" s="198"/>
      <c r="D214" s="194"/>
      <c r="E214" s="194"/>
      <c r="F214" s="194"/>
      <c r="G214" s="203"/>
    </row>
    <row r="215" spans="1:7">
      <c r="A215" s="197"/>
      <c r="B215" s="197"/>
      <c r="C215" s="198"/>
      <c r="D215" s="194"/>
      <c r="E215" s="194"/>
      <c r="F215" s="194"/>
      <c r="G215" s="203"/>
    </row>
    <row r="216" spans="1:7">
      <c r="A216" s="197"/>
      <c r="B216" s="197"/>
      <c r="C216" s="198"/>
      <c r="D216" s="194"/>
      <c r="E216" s="194"/>
      <c r="F216" s="194"/>
      <c r="G216" s="203"/>
    </row>
    <row r="217" spans="1:7">
      <c r="A217" s="197" t="s">
        <v>703</v>
      </c>
      <c r="B217" s="197" t="s">
        <v>703</v>
      </c>
      <c r="C217" s="178" t="s">
        <v>654</v>
      </c>
      <c r="D217" s="194">
        <v>50.826999999999998</v>
      </c>
      <c r="E217" s="194">
        <f>D217</f>
        <v>50.826999999999998</v>
      </c>
      <c r="F217" s="182">
        <v>43.045999999999999</v>
      </c>
      <c r="G217" s="198" t="s">
        <v>692</v>
      </c>
    </row>
    <row r="218" spans="1:7">
      <c r="A218" s="197"/>
      <c r="B218" s="197"/>
      <c r="C218" s="173" t="s">
        <v>652</v>
      </c>
      <c r="D218" s="194"/>
      <c r="E218" s="194"/>
      <c r="F218" s="182">
        <v>7.7809999999999997</v>
      </c>
      <c r="G218" s="198"/>
    </row>
    <row r="219" spans="1:7" ht="13.15" customHeight="1">
      <c r="A219" s="195" t="s">
        <v>702</v>
      </c>
      <c r="B219" s="195" t="s">
        <v>702</v>
      </c>
      <c r="C219" s="202" t="s">
        <v>677</v>
      </c>
      <c r="D219" s="182">
        <v>8.8366000000000007</v>
      </c>
      <c r="E219" s="182">
        <v>8.8366000000000007</v>
      </c>
      <c r="F219" s="182">
        <v>8.8366000000000007</v>
      </c>
      <c r="G219" s="202"/>
    </row>
    <row r="220" spans="1:7" ht="89.25">
      <c r="A220" s="195" t="s">
        <v>701</v>
      </c>
      <c r="B220" s="195" t="s">
        <v>701</v>
      </c>
      <c r="C220" s="202" t="s">
        <v>677</v>
      </c>
      <c r="D220" s="182">
        <v>8.8366000000000007</v>
      </c>
      <c r="E220" s="182">
        <v>8.8366000000000007</v>
      </c>
      <c r="F220" s="182">
        <v>8.8366000000000007</v>
      </c>
      <c r="G220" s="202"/>
    </row>
    <row r="221" spans="1:7" ht="89.25">
      <c r="A221" s="195" t="s">
        <v>700</v>
      </c>
      <c r="B221" s="195" t="s">
        <v>700</v>
      </c>
      <c r="C221" s="202" t="s">
        <v>677</v>
      </c>
      <c r="D221" s="182">
        <v>8.8366000000000007</v>
      </c>
      <c r="E221" s="182">
        <v>8.8366000000000007</v>
      </c>
      <c r="F221" s="182">
        <v>8.8366000000000007</v>
      </c>
      <c r="G221" s="202"/>
    </row>
    <row r="222" spans="1:7" ht="13.15" customHeight="1">
      <c r="A222" s="201" t="s">
        <v>658</v>
      </c>
      <c r="B222" s="174"/>
      <c r="C222" s="173"/>
      <c r="D222" s="170">
        <f>SUM(D166:D221)</f>
        <v>7674.9997999999996</v>
      </c>
      <c r="E222" s="170">
        <f>SUM(E166:E221)</f>
        <v>949.99980000000005</v>
      </c>
      <c r="F222" s="170">
        <f>SUM(F166:F221)</f>
        <v>135.45406000000003</v>
      </c>
      <c r="G222" s="200"/>
    </row>
    <row r="223" spans="1:7">
      <c r="A223" s="197" t="s">
        <v>699</v>
      </c>
      <c r="B223" s="197" t="s">
        <v>699</v>
      </c>
      <c r="C223" s="178" t="s">
        <v>654</v>
      </c>
      <c r="D223" s="196">
        <v>1382.627</v>
      </c>
      <c r="E223" s="196">
        <f>F223+F224+F225+F226+F227</f>
        <v>1382.6261099999999</v>
      </c>
      <c r="F223" s="182">
        <v>91.342110000000005</v>
      </c>
      <c r="G223" s="198" t="s">
        <v>692</v>
      </c>
    </row>
    <row r="224" spans="1:7">
      <c r="A224" s="197"/>
      <c r="B224" s="197"/>
      <c r="C224" s="173" t="s">
        <v>652</v>
      </c>
      <c r="D224" s="196"/>
      <c r="E224" s="196"/>
      <c r="F224" s="182">
        <v>7.9894699999999998</v>
      </c>
      <c r="G224" s="198"/>
    </row>
    <row r="225" spans="1:7">
      <c r="A225" s="197"/>
      <c r="B225" s="197"/>
      <c r="C225" s="173" t="s">
        <v>650</v>
      </c>
      <c r="D225" s="196"/>
      <c r="E225" s="196"/>
      <c r="F225" s="182">
        <v>8.4378899999999994</v>
      </c>
      <c r="G225" s="200" t="s">
        <v>692</v>
      </c>
    </row>
    <row r="226" spans="1:7">
      <c r="A226" s="197"/>
      <c r="B226" s="197"/>
      <c r="C226" s="173" t="s">
        <v>651</v>
      </c>
      <c r="D226" s="196"/>
      <c r="E226" s="196"/>
      <c r="F226" s="182">
        <v>20.56</v>
      </c>
      <c r="G226" s="200" t="s">
        <v>698</v>
      </c>
    </row>
    <row r="227" spans="1:7" ht="13.15" customHeight="1">
      <c r="A227" s="197"/>
      <c r="B227" s="197"/>
      <c r="C227" s="178" t="s">
        <v>476</v>
      </c>
      <c r="D227" s="196"/>
      <c r="E227" s="196"/>
      <c r="F227" s="182">
        <v>1254.29664</v>
      </c>
      <c r="G227" s="200" t="s">
        <v>697</v>
      </c>
    </row>
    <row r="228" spans="1:7">
      <c r="A228" s="197" t="s">
        <v>696</v>
      </c>
      <c r="B228" s="197" t="s">
        <v>696</v>
      </c>
      <c r="C228" s="178" t="s">
        <v>654</v>
      </c>
      <c r="D228" s="196">
        <v>1319.7449999999999</v>
      </c>
      <c r="E228" s="196">
        <v>1167.223</v>
      </c>
      <c r="F228" s="199"/>
      <c r="G228" s="198" t="s">
        <v>695</v>
      </c>
    </row>
    <row r="229" spans="1:7">
      <c r="A229" s="197"/>
      <c r="B229" s="197"/>
      <c r="C229" s="178" t="s">
        <v>652</v>
      </c>
      <c r="D229" s="196"/>
      <c r="E229" s="196"/>
      <c r="F229" s="199">
        <v>8.1334700000000009</v>
      </c>
      <c r="G229" s="198"/>
    </row>
    <row r="230" spans="1:7">
      <c r="A230" s="197"/>
      <c r="B230" s="197"/>
      <c r="C230" s="173" t="s">
        <v>651</v>
      </c>
      <c r="D230" s="196"/>
      <c r="E230" s="196"/>
      <c r="F230" s="182"/>
      <c r="G230" s="200"/>
    </row>
    <row r="231" spans="1:7">
      <c r="A231" s="197"/>
      <c r="B231" s="197"/>
      <c r="C231" s="173" t="s">
        <v>650</v>
      </c>
      <c r="D231" s="196"/>
      <c r="E231" s="196"/>
      <c r="F231" s="182"/>
      <c r="G231" s="200"/>
    </row>
    <row r="232" spans="1:7" ht="13.15" customHeight="1">
      <c r="A232" s="197"/>
      <c r="B232" s="197"/>
      <c r="C232" s="173" t="s">
        <v>476</v>
      </c>
      <c r="D232" s="196"/>
      <c r="E232" s="196"/>
      <c r="F232" s="182"/>
      <c r="G232" s="200"/>
    </row>
    <row r="233" spans="1:7">
      <c r="A233" s="197" t="s">
        <v>694</v>
      </c>
      <c r="B233" s="197" t="s">
        <v>693</v>
      </c>
      <c r="C233" s="178" t="s">
        <v>654</v>
      </c>
      <c r="D233" s="196">
        <v>1326.654</v>
      </c>
      <c r="E233" s="196">
        <v>132.65700000000001</v>
      </c>
      <c r="F233" s="199">
        <v>122.89895</v>
      </c>
      <c r="G233" s="198" t="s">
        <v>692</v>
      </c>
    </row>
    <row r="234" spans="1:7">
      <c r="A234" s="197"/>
      <c r="B234" s="197"/>
      <c r="C234" s="178" t="s">
        <v>652</v>
      </c>
      <c r="D234" s="196"/>
      <c r="E234" s="196"/>
      <c r="F234" s="199">
        <v>9.7578899999999997</v>
      </c>
      <c r="G234" s="198"/>
    </row>
    <row r="235" spans="1:7">
      <c r="A235" s="197"/>
      <c r="B235" s="197"/>
      <c r="C235" s="173" t="s">
        <v>651</v>
      </c>
      <c r="D235" s="196"/>
      <c r="E235" s="196"/>
      <c r="F235" s="182"/>
      <c r="G235" s="191"/>
    </row>
    <row r="236" spans="1:7">
      <c r="A236" s="197"/>
      <c r="B236" s="197"/>
      <c r="C236" s="173" t="s">
        <v>650</v>
      </c>
      <c r="D236" s="196"/>
      <c r="E236" s="196"/>
      <c r="F236" s="182"/>
      <c r="G236" s="191"/>
    </row>
    <row r="237" spans="1:7">
      <c r="A237" s="197"/>
      <c r="B237" s="197"/>
      <c r="C237" s="173" t="s">
        <v>476</v>
      </c>
      <c r="D237" s="196"/>
      <c r="E237" s="196"/>
      <c r="F237" s="182"/>
      <c r="G237" s="191"/>
    </row>
    <row r="238" spans="1:7" ht="13.15" customHeight="1">
      <c r="A238" s="197" t="s">
        <v>691</v>
      </c>
      <c r="B238" s="197" t="s">
        <v>691</v>
      </c>
      <c r="C238" s="178" t="s">
        <v>654</v>
      </c>
      <c r="D238" s="196">
        <v>2883.5619999999999</v>
      </c>
      <c r="E238" s="196">
        <v>102.081</v>
      </c>
      <c r="F238" s="182">
        <v>93.925259999999994</v>
      </c>
      <c r="G238" s="198" t="s">
        <v>690</v>
      </c>
    </row>
    <row r="239" spans="1:7">
      <c r="A239" s="197"/>
      <c r="B239" s="197"/>
      <c r="C239" s="178" t="s">
        <v>652</v>
      </c>
      <c r="D239" s="196"/>
      <c r="E239" s="196"/>
      <c r="F239" s="182">
        <v>8.1562099999999997</v>
      </c>
      <c r="G239" s="198"/>
    </row>
    <row r="240" spans="1:7">
      <c r="A240" s="197"/>
      <c r="B240" s="197"/>
      <c r="C240" s="173" t="s">
        <v>651</v>
      </c>
      <c r="D240" s="196"/>
      <c r="E240" s="196"/>
      <c r="F240" s="182"/>
      <c r="G240" s="191"/>
    </row>
    <row r="241" spans="1:7">
      <c r="A241" s="197"/>
      <c r="B241" s="197"/>
      <c r="C241" s="173" t="s">
        <v>650</v>
      </c>
      <c r="D241" s="196"/>
      <c r="E241" s="196"/>
      <c r="F241" s="182"/>
      <c r="G241" s="191"/>
    </row>
    <row r="242" spans="1:7">
      <c r="A242" s="197"/>
      <c r="B242" s="197"/>
      <c r="C242" s="173" t="s">
        <v>476</v>
      </c>
      <c r="D242" s="196"/>
      <c r="E242" s="196"/>
      <c r="F242" s="182"/>
      <c r="G242" s="191"/>
    </row>
    <row r="243" spans="1:7" ht="13.15" customHeight="1">
      <c r="A243" s="197" t="s">
        <v>689</v>
      </c>
      <c r="B243" s="197" t="s">
        <v>689</v>
      </c>
      <c r="C243" s="178" t="s">
        <v>654</v>
      </c>
      <c r="D243" s="196">
        <v>1380.066</v>
      </c>
      <c r="E243" s="196">
        <f>F243+F244+F245+F246+F247</f>
        <v>1380.06555</v>
      </c>
      <c r="F243" s="182"/>
      <c r="G243" s="198"/>
    </row>
    <row r="244" spans="1:7">
      <c r="A244" s="197"/>
      <c r="B244" s="197"/>
      <c r="C244" s="178" t="s">
        <v>652</v>
      </c>
      <c r="D244" s="196"/>
      <c r="E244" s="196"/>
      <c r="F244" s="182"/>
      <c r="G244" s="198"/>
    </row>
    <row r="245" spans="1:7">
      <c r="A245" s="197"/>
      <c r="B245" s="197"/>
      <c r="C245" s="173" t="s">
        <v>651</v>
      </c>
      <c r="D245" s="196"/>
      <c r="E245" s="196"/>
      <c r="F245" s="182">
        <v>22.690529999999999</v>
      </c>
      <c r="G245" s="191" t="s">
        <v>688</v>
      </c>
    </row>
    <row r="246" spans="1:7">
      <c r="A246" s="197"/>
      <c r="B246" s="197"/>
      <c r="C246" s="173" t="s">
        <v>650</v>
      </c>
      <c r="D246" s="196"/>
      <c r="E246" s="196"/>
      <c r="F246" s="182">
        <v>4.8600000000000003</v>
      </c>
      <c r="G246" s="191" t="s">
        <v>687</v>
      </c>
    </row>
    <row r="247" spans="1:7">
      <c r="A247" s="197"/>
      <c r="B247" s="197"/>
      <c r="C247" s="173" t="s">
        <v>476</v>
      </c>
      <c r="D247" s="196"/>
      <c r="E247" s="196"/>
      <c r="F247" s="182">
        <v>1352.51502</v>
      </c>
      <c r="G247" s="191" t="s">
        <v>686</v>
      </c>
    </row>
    <row r="248" spans="1:7" ht="63.75">
      <c r="A248" s="195" t="s">
        <v>685</v>
      </c>
      <c r="B248" s="195" t="s">
        <v>684</v>
      </c>
      <c r="C248" s="191" t="s">
        <v>677</v>
      </c>
      <c r="D248" s="182">
        <v>8.8366000000000007</v>
      </c>
      <c r="E248" s="182">
        <v>8.8366000000000007</v>
      </c>
      <c r="F248" s="182">
        <v>8.8366000000000007</v>
      </c>
      <c r="G248" s="191"/>
    </row>
    <row r="249" spans="1:7" ht="76.5">
      <c r="A249" s="195" t="s">
        <v>683</v>
      </c>
      <c r="B249" s="195" t="s">
        <v>682</v>
      </c>
      <c r="C249" s="191" t="s">
        <v>677</v>
      </c>
      <c r="D249" s="182">
        <v>8.8366000000000007</v>
      </c>
      <c r="E249" s="182">
        <v>8.8366000000000007</v>
      </c>
      <c r="F249" s="182">
        <v>8.8366000000000007</v>
      </c>
      <c r="G249" s="191"/>
    </row>
    <row r="250" spans="1:7" ht="76.5">
      <c r="A250" s="195" t="s">
        <v>681</v>
      </c>
      <c r="B250" s="195" t="s">
        <v>680</v>
      </c>
      <c r="C250" s="191" t="s">
        <v>677</v>
      </c>
      <c r="D250" s="182">
        <v>8.8366000000000007</v>
      </c>
      <c r="E250" s="182">
        <v>8.8366000000000007</v>
      </c>
      <c r="F250" s="182">
        <v>8.8366000000000007</v>
      </c>
      <c r="G250" s="191"/>
    </row>
    <row r="251" spans="1:7" ht="76.5">
      <c r="A251" s="195" t="s">
        <v>679</v>
      </c>
      <c r="B251" s="195" t="s">
        <v>678</v>
      </c>
      <c r="C251" s="191" t="s">
        <v>677</v>
      </c>
      <c r="D251" s="182">
        <v>8.8366000000000007</v>
      </c>
      <c r="E251" s="182">
        <v>8.8366000000000007</v>
      </c>
      <c r="F251" s="182">
        <v>8.8366000000000007</v>
      </c>
      <c r="G251" s="191"/>
    </row>
    <row r="252" spans="1:7">
      <c r="A252" s="175" t="s">
        <v>658</v>
      </c>
      <c r="B252" s="195"/>
      <c r="C252" s="173"/>
      <c r="D252" s="170">
        <f>D223+D228+D233+D238+D243+D248+D249+D250+D251</f>
        <v>8328.0004000000026</v>
      </c>
      <c r="E252" s="170">
        <f>E223+E228+E233+E238+E243+E248+E249+E250+E251</f>
        <v>4199.9990599999992</v>
      </c>
      <c r="F252" s="170">
        <f>F223+F224+F225+F226+F227+F229+F233+F234+F238+F239+F245+F246+F247+F248+F249+F250+F251</f>
        <v>3040.9098400000003</v>
      </c>
      <c r="G252" s="174"/>
    </row>
    <row r="253" spans="1:7" s="172" customFormat="1" ht="25.5" customHeight="1">
      <c r="A253" s="180" t="s">
        <v>676</v>
      </c>
      <c r="B253" s="180" t="s">
        <v>676</v>
      </c>
      <c r="C253" s="178" t="s">
        <v>654</v>
      </c>
      <c r="D253" s="194">
        <v>500</v>
      </c>
      <c r="E253" s="194">
        <v>500</v>
      </c>
      <c r="F253" s="182"/>
      <c r="G253" s="180"/>
    </row>
    <row r="254" spans="1:7" s="172" customFormat="1" ht="15">
      <c r="A254" s="180"/>
      <c r="B254" s="180"/>
      <c r="C254" s="178" t="s">
        <v>652</v>
      </c>
      <c r="D254" s="194"/>
      <c r="E254" s="194"/>
      <c r="F254" s="182"/>
      <c r="G254" s="180"/>
    </row>
    <row r="255" spans="1:7" s="172" customFormat="1" ht="15">
      <c r="A255" s="180"/>
      <c r="B255" s="180"/>
      <c r="C255" s="173" t="s">
        <v>650</v>
      </c>
      <c r="D255" s="194"/>
      <c r="E255" s="194"/>
      <c r="F255" s="182"/>
      <c r="G255" s="180"/>
    </row>
    <row r="256" spans="1:7" s="172" customFormat="1" ht="15">
      <c r="A256" s="180"/>
      <c r="B256" s="180"/>
      <c r="C256" s="173" t="s">
        <v>651</v>
      </c>
      <c r="D256" s="194"/>
      <c r="E256" s="194"/>
      <c r="F256" s="182"/>
      <c r="G256" s="174"/>
    </row>
    <row r="257" spans="1:7" s="172" customFormat="1" ht="15">
      <c r="A257" s="180"/>
      <c r="B257" s="180"/>
      <c r="C257" s="178" t="s">
        <v>476</v>
      </c>
      <c r="D257" s="194"/>
      <c r="E257" s="194"/>
      <c r="F257" s="182"/>
      <c r="G257" s="174"/>
    </row>
    <row r="258" spans="1:7" s="172" customFormat="1" ht="25.5" customHeight="1">
      <c r="A258" s="180" t="s">
        <v>675</v>
      </c>
      <c r="B258" s="180" t="s">
        <v>675</v>
      </c>
      <c r="C258" s="178" t="s">
        <v>654</v>
      </c>
      <c r="D258" s="194">
        <v>500</v>
      </c>
      <c r="E258" s="194">
        <v>500</v>
      </c>
      <c r="F258" s="182"/>
      <c r="G258" s="180"/>
    </row>
    <row r="259" spans="1:7" s="172" customFormat="1" ht="15">
      <c r="A259" s="180"/>
      <c r="B259" s="180"/>
      <c r="C259" s="178" t="s">
        <v>652</v>
      </c>
      <c r="D259" s="194"/>
      <c r="E259" s="194"/>
      <c r="F259" s="182"/>
      <c r="G259" s="180"/>
    </row>
    <row r="260" spans="1:7" s="172" customFormat="1" ht="15">
      <c r="A260" s="180"/>
      <c r="B260" s="180"/>
      <c r="C260" s="173" t="s">
        <v>650</v>
      </c>
      <c r="D260" s="194"/>
      <c r="E260" s="194"/>
      <c r="F260" s="182"/>
      <c r="G260" s="180"/>
    </row>
    <row r="261" spans="1:7" s="172" customFormat="1" ht="15">
      <c r="A261" s="180"/>
      <c r="B261" s="180"/>
      <c r="C261" s="173" t="s">
        <v>651</v>
      </c>
      <c r="D261" s="194"/>
      <c r="E261" s="194"/>
      <c r="F261" s="182"/>
      <c r="G261" s="174"/>
    </row>
    <row r="262" spans="1:7" s="172" customFormat="1" ht="15">
      <c r="A262" s="180"/>
      <c r="B262" s="180"/>
      <c r="C262" s="178" t="s">
        <v>476</v>
      </c>
      <c r="D262" s="194"/>
      <c r="E262" s="194"/>
      <c r="F262" s="182"/>
      <c r="G262" s="174"/>
    </row>
    <row r="263" spans="1:7" s="172" customFormat="1" ht="54.75" customHeight="1">
      <c r="A263" s="189" t="s">
        <v>674</v>
      </c>
      <c r="B263" s="189" t="s">
        <v>674</v>
      </c>
      <c r="C263" s="191" t="s">
        <v>669</v>
      </c>
      <c r="D263" s="182">
        <v>190</v>
      </c>
      <c r="E263" s="182">
        <v>190</v>
      </c>
      <c r="F263" s="182">
        <v>187.2</v>
      </c>
      <c r="G263" s="187" t="s">
        <v>673</v>
      </c>
    </row>
    <row r="264" spans="1:7" s="172" customFormat="1" ht="29.25" customHeight="1">
      <c r="A264" s="193" t="s">
        <v>672</v>
      </c>
      <c r="B264" s="193" t="s">
        <v>672</v>
      </c>
      <c r="C264" s="192" t="s">
        <v>672</v>
      </c>
      <c r="D264" s="182">
        <v>70</v>
      </c>
      <c r="E264" s="182">
        <v>70</v>
      </c>
      <c r="F264" s="182">
        <v>67.171999999999997</v>
      </c>
      <c r="G264" s="187" t="s">
        <v>671</v>
      </c>
    </row>
    <row r="265" spans="1:7" s="172" customFormat="1" ht="114.75">
      <c r="A265" s="189" t="s">
        <v>670</v>
      </c>
      <c r="B265" s="189" t="s">
        <v>670</v>
      </c>
      <c r="C265" s="191" t="s">
        <v>669</v>
      </c>
      <c r="D265" s="182">
        <v>195</v>
      </c>
      <c r="E265" s="182">
        <v>195</v>
      </c>
      <c r="F265" s="182"/>
      <c r="G265" s="174"/>
    </row>
    <row r="266" spans="1:7" s="172" customFormat="1" ht="89.25">
      <c r="A266" s="189" t="s">
        <v>668</v>
      </c>
      <c r="B266" s="189" t="s">
        <v>668</v>
      </c>
      <c r="C266" s="178" t="s">
        <v>476</v>
      </c>
      <c r="D266" s="188">
        <v>243.88800000000001</v>
      </c>
      <c r="E266" s="188">
        <v>243.88800000000001</v>
      </c>
      <c r="F266" s="190"/>
      <c r="G266" s="174"/>
    </row>
    <row r="267" spans="1:7" s="172" customFormat="1" ht="51">
      <c r="A267" s="189" t="s">
        <v>667</v>
      </c>
      <c r="B267" s="189" t="s">
        <v>667</v>
      </c>
      <c r="C267" s="178" t="s">
        <v>476</v>
      </c>
      <c r="D267" s="188">
        <v>216.02500000000001</v>
      </c>
      <c r="E267" s="188">
        <v>216.02500000000001</v>
      </c>
      <c r="F267" s="190"/>
      <c r="G267" s="174"/>
    </row>
    <row r="268" spans="1:7" s="172" customFormat="1" ht="29.25" customHeight="1">
      <c r="A268" s="189" t="s">
        <v>666</v>
      </c>
      <c r="B268" s="189" t="s">
        <v>666</v>
      </c>
      <c r="C268" s="178" t="s">
        <v>476</v>
      </c>
      <c r="D268" s="188">
        <v>129.62899999999999</v>
      </c>
      <c r="E268" s="188">
        <v>129.62899999999999</v>
      </c>
      <c r="F268" s="182"/>
      <c r="G268" s="187"/>
    </row>
    <row r="269" spans="1:7" s="172" customFormat="1" ht="15" customHeight="1">
      <c r="A269" s="175" t="s">
        <v>658</v>
      </c>
      <c r="B269" s="183"/>
      <c r="C269" s="178"/>
      <c r="D269" s="170">
        <f>D253+D258+D263+D264+D265+D266+D267+D268</f>
        <v>2044.5419999999999</v>
      </c>
      <c r="E269" s="170">
        <f>E253+E258+E263+E264+E265+E266+E267+E268</f>
        <v>2044.5419999999999</v>
      </c>
      <c r="F269" s="170">
        <f>F253+F258+F263+F264+F265+F266+F267+F268</f>
        <v>254.37199999999999</v>
      </c>
      <c r="G269" s="174"/>
    </row>
    <row r="270" spans="1:7" s="172" customFormat="1" ht="55.5" customHeight="1">
      <c r="A270" s="186" t="s">
        <v>665</v>
      </c>
      <c r="B270" s="186" t="s">
        <v>665</v>
      </c>
      <c r="C270" s="178" t="s">
        <v>476</v>
      </c>
      <c r="D270" s="185">
        <v>140</v>
      </c>
      <c r="E270" s="185">
        <v>140</v>
      </c>
      <c r="F270" s="170"/>
      <c r="G270" s="174"/>
    </row>
    <row r="271" spans="1:7" s="172" customFormat="1" ht="36.75" customHeight="1">
      <c r="A271" s="186" t="s">
        <v>664</v>
      </c>
      <c r="B271" s="186" t="s">
        <v>664</v>
      </c>
      <c r="C271" s="178" t="s">
        <v>476</v>
      </c>
      <c r="D271" s="185">
        <v>140</v>
      </c>
      <c r="E271" s="185"/>
      <c r="F271" s="170"/>
      <c r="G271" s="174"/>
    </row>
    <row r="272" spans="1:7" s="172" customFormat="1" ht="36.75" customHeight="1">
      <c r="A272" s="186" t="s">
        <v>663</v>
      </c>
      <c r="B272" s="186" t="s">
        <v>663</v>
      </c>
      <c r="C272" s="178" t="s">
        <v>476</v>
      </c>
      <c r="D272" s="185">
        <v>110</v>
      </c>
      <c r="E272" s="185"/>
      <c r="F272" s="170"/>
      <c r="G272" s="174"/>
    </row>
    <row r="273" spans="1:7" s="172" customFormat="1" ht="51.75" customHeight="1">
      <c r="A273" s="186" t="s">
        <v>662</v>
      </c>
      <c r="B273" s="186" t="s">
        <v>662</v>
      </c>
      <c r="C273" s="178" t="s">
        <v>476</v>
      </c>
      <c r="D273" s="185">
        <v>110</v>
      </c>
      <c r="E273" s="185"/>
      <c r="F273" s="170"/>
      <c r="G273" s="174"/>
    </row>
    <row r="274" spans="1:7" s="172" customFormat="1" ht="38.25" customHeight="1">
      <c r="A274" s="186" t="s">
        <v>661</v>
      </c>
      <c r="B274" s="186" t="s">
        <v>661</v>
      </c>
      <c r="C274" s="178" t="s">
        <v>476</v>
      </c>
      <c r="D274" s="185">
        <v>130</v>
      </c>
      <c r="E274" s="185">
        <v>128.9</v>
      </c>
      <c r="F274" s="170"/>
      <c r="G274" s="174"/>
    </row>
    <row r="275" spans="1:7" s="172" customFormat="1" ht="42.75" customHeight="1">
      <c r="A275" s="186" t="s">
        <v>660</v>
      </c>
      <c r="B275" s="186" t="s">
        <v>660</v>
      </c>
      <c r="C275" s="178" t="s">
        <v>476</v>
      </c>
      <c r="D275" s="185">
        <v>120</v>
      </c>
      <c r="E275" s="185">
        <v>11.2</v>
      </c>
      <c r="F275" s="170"/>
      <c r="G275" s="174"/>
    </row>
    <row r="276" spans="1:7" s="172" customFormat="1" ht="39" customHeight="1">
      <c r="A276" s="184" t="s">
        <v>659</v>
      </c>
      <c r="B276" s="184" t="s">
        <v>659</v>
      </c>
      <c r="C276" s="178" t="s">
        <v>476</v>
      </c>
      <c r="D276" s="176">
        <v>250</v>
      </c>
      <c r="E276" s="176">
        <v>0</v>
      </c>
      <c r="F276" s="182"/>
      <c r="G276" s="183"/>
    </row>
    <row r="277" spans="1:7" s="172" customFormat="1" ht="15" customHeight="1">
      <c r="A277" s="175" t="s">
        <v>658</v>
      </c>
      <c r="B277" s="174"/>
      <c r="C277" s="173"/>
      <c r="D277" s="170">
        <f>D270+D271+D272+D273+D274+D275+D276</f>
        <v>1000</v>
      </c>
      <c r="E277" s="170">
        <f>E270+E271+E272+E273+E274+E275+E276</f>
        <v>280.09999999999997</v>
      </c>
      <c r="F277" s="170">
        <f>F270+F271+F272+F273+F274+F275+F276</f>
        <v>0</v>
      </c>
      <c r="G277" s="174"/>
    </row>
    <row r="278" spans="1:7" s="172" customFormat="1" ht="29.25" customHeight="1">
      <c r="A278" s="175"/>
      <c r="B278" s="177" t="s">
        <v>657</v>
      </c>
      <c r="C278" s="178" t="s">
        <v>476</v>
      </c>
      <c r="D278" s="176">
        <v>1482.4</v>
      </c>
      <c r="E278" s="176"/>
      <c r="F278" s="170"/>
      <c r="G278" s="174"/>
    </row>
    <row r="279" spans="1:7" s="172" customFormat="1" ht="36.75" customHeight="1">
      <c r="A279" s="175"/>
      <c r="B279" s="177" t="s">
        <v>656</v>
      </c>
      <c r="C279" s="173"/>
      <c r="D279" s="176">
        <v>3042.645</v>
      </c>
      <c r="E279" s="176">
        <v>0</v>
      </c>
      <c r="F279" s="170"/>
      <c r="G279" s="174"/>
    </row>
    <row r="280" spans="1:7" s="172" customFormat="1" ht="38.25" customHeight="1">
      <c r="A280" s="180" t="s">
        <v>655</v>
      </c>
      <c r="B280" s="180" t="s">
        <v>655</v>
      </c>
      <c r="C280" s="178" t="s">
        <v>654</v>
      </c>
      <c r="D280" s="179">
        <v>1386.59</v>
      </c>
      <c r="E280" s="179">
        <v>358.88099999999997</v>
      </c>
      <c r="F280" s="182">
        <v>59.68421</v>
      </c>
      <c r="G280" s="181" t="s">
        <v>653</v>
      </c>
    </row>
    <row r="281" spans="1:7" s="172" customFormat="1" ht="15">
      <c r="A281" s="180"/>
      <c r="B281" s="180"/>
      <c r="C281" s="178" t="s">
        <v>652</v>
      </c>
      <c r="D281" s="179"/>
      <c r="E281" s="179"/>
      <c r="F281" s="182">
        <v>5.62737</v>
      </c>
      <c r="G281" s="181"/>
    </row>
    <row r="282" spans="1:7" s="172" customFormat="1" ht="15">
      <c r="A282" s="180"/>
      <c r="B282" s="180"/>
      <c r="C282" s="173" t="s">
        <v>651</v>
      </c>
      <c r="D282" s="179"/>
      <c r="E282" s="179"/>
      <c r="F282" s="170"/>
      <c r="G282" s="174"/>
    </row>
    <row r="283" spans="1:7" s="172" customFormat="1" ht="15">
      <c r="A283" s="180"/>
      <c r="B283" s="180"/>
      <c r="C283" s="173" t="s">
        <v>650</v>
      </c>
      <c r="D283" s="179"/>
      <c r="E283" s="179"/>
      <c r="F283" s="170"/>
      <c r="G283" s="174"/>
    </row>
    <row r="284" spans="1:7" s="172" customFormat="1" ht="15">
      <c r="A284" s="180"/>
      <c r="B284" s="180"/>
      <c r="C284" s="173" t="s">
        <v>476</v>
      </c>
      <c r="D284" s="179"/>
      <c r="E284" s="179"/>
      <c r="F284" s="170"/>
      <c r="G284" s="174"/>
    </row>
    <row r="285" spans="1:7" s="172" customFormat="1" ht="33.75" customHeight="1">
      <c r="A285" s="175"/>
      <c r="B285" s="177" t="s">
        <v>649</v>
      </c>
      <c r="C285" s="178" t="s">
        <v>476</v>
      </c>
      <c r="D285" s="176">
        <v>1482.4</v>
      </c>
      <c r="E285" s="176">
        <v>68.153999999999996</v>
      </c>
      <c r="F285" s="170"/>
      <c r="G285" s="174"/>
    </row>
    <row r="286" spans="1:7" s="172" customFormat="1" ht="27.75" customHeight="1">
      <c r="A286" s="175"/>
      <c r="B286" s="177" t="s">
        <v>648</v>
      </c>
      <c r="C286" s="173" t="s">
        <v>647</v>
      </c>
      <c r="D286" s="176">
        <v>17.965</v>
      </c>
      <c r="E286" s="176">
        <v>17.965</v>
      </c>
      <c r="F286" s="170"/>
      <c r="G286" s="174"/>
    </row>
    <row r="287" spans="1:7" s="172" customFormat="1" ht="14.25" customHeight="1">
      <c r="A287" s="175"/>
      <c r="B287" s="174"/>
      <c r="C287" s="173"/>
      <c r="D287" s="170">
        <f>SUM(D278:D286)</f>
        <v>7412</v>
      </c>
      <c r="E287" s="170">
        <f>SUM(E278:E286)</f>
        <v>444.99999999999994</v>
      </c>
      <c r="F287" s="170">
        <f>SUM(F278:F286)</f>
        <v>65.311580000000006</v>
      </c>
      <c r="G287" s="170"/>
    </row>
    <row r="288" spans="1:7" ht="38.450000000000003" customHeight="1">
      <c r="A288" s="171"/>
      <c r="B288" s="171" t="s">
        <v>1</v>
      </c>
      <c r="C288" s="169" t="s">
        <v>0</v>
      </c>
      <c r="D288" s="170">
        <f>D222+D252+D269+D277+D287</f>
        <v>26459.542200000004</v>
      </c>
      <c r="E288" s="170">
        <f>E222+E252+E269+E277+E287</f>
        <v>7919.6408599999995</v>
      </c>
      <c r="F288" s="170">
        <f>F222+F252+F269+F277+F287</f>
        <v>3496.0474800000002</v>
      </c>
      <c r="G288" s="169" t="s">
        <v>0</v>
      </c>
    </row>
    <row r="289" spans="1:7" ht="17.45" customHeight="1">
      <c r="A289" s="168"/>
      <c r="B289" s="42" t="s">
        <v>646</v>
      </c>
      <c r="C289" s="42"/>
      <c r="D289" s="42"/>
      <c r="E289" s="42"/>
      <c r="F289" s="42"/>
      <c r="G289" s="42"/>
    </row>
    <row r="290" spans="1:7" ht="25.5">
      <c r="A290" s="166" t="s">
        <v>645</v>
      </c>
      <c r="B290" s="161" t="s">
        <v>644</v>
      </c>
      <c r="C290" s="160" t="s">
        <v>589</v>
      </c>
      <c r="D290" s="165">
        <v>3000</v>
      </c>
      <c r="E290" s="165"/>
      <c r="F290" s="165"/>
      <c r="G290" s="166"/>
    </row>
    <row r="291" spans="1:7" ht="25.5">
      <c r="A291" s="166" t="s">
        <v>643</v>
      </c>
      <c r="B291" s="161" t="s">
        <v>642</v>
      </c>
      <c r="C291" s="160" t="s">
        <v>589</v>
      </c>
      <c r="D291" s="165">
        <v>3000</v>
      </c>
      <c r="E291" s="165"/>
      <c r="F291" s="165"/>
      <c r="G291" s="166"/>
    </row>
    <row r="292" spans="1:7" ht="38.25">
      <c r="A292" s="166" t="s">
        <v>641</v>
      </c>
      <c r="B292" s="167" t="s">
        <v>640</v>
      </c>
      <c r="C292" s="160" t="s">
        <v>589</v>
      </c>
      <c r="D292" s="165">
        <v>370.35</v>
      </c>
      <c r="E292" s="165">
        <v>227.15</v>
      </c>
      <c r="F292" s="165">
        <v>227.09800000000001</v>
      </c>
      <c r="G292" s="166" t="s">
        <v>639</v>
      </c>
    </row>
    <row r="293" spans="1:7" ht="38.25">
      <c r="A293" s="166" t="s">
        <v>638</v>
      </c>
      <c r="B293" s="167" t="s">
        <v>637</v>
      </c>
      <c r="C293" s="160" t="s">
        <v>589</v>
      </c>
      <c r="D293" s="165">
        <v>123.03</v>
      </c>
      <c r="E293" s="165">
        <v>123.03</v>
      </c>
      <c r="F293" s="165">
        <v>122.408</v>
      </c>
      <c r="G293" s="166" t="s">
        <v>636</v>
      </c>
    </row>
    <row r="294" spans="1:7" ht="25.5">
      <c r="A294" s="166" t="s">
        <v>635</v>
      </c>
      <c r="B294" s="164" t="s">
        <v>634</v>
      </c>
      <c r="C294" s="160" t="s">
        <v>589</v>
      </c>
      <c r="D294" s="165">
        <v>4000</v>
      </c>
      <c r="E294" s="165"/>
      <c r="F294" s="165"/>
      <c r="G294" s="166"/>
    </row>
    <row r="295" spans="1:7" ht="25.5">
      <c r="A295" s="166" t="s">
        <v>633</v>
      </c>
      <c r="B295" s="164" t="s">
        <v>632</v>
      </c>
      <c r="C295" s="160" t="s">
        <v>589</v>
      </c>
      <c r="D295" s="165">
        <v>5000</v>
      </c>
      <c r="E295" s="165"/>
      <c r="F295" s="165"/>
      <c r="G295" s="166"/>
    </row>
    <row r="296" spans="1:7" ht="25.5">
      <c r="A296" s="166" t="s">
        <v>631</v>
      </c>
      <c r="B296" s="159" t="s">
        <v>630</v>
      </c>
      <c r="C296" s="160" t="s">
        <v>589</v>
      </c>
      <c r="D296" s="165">
        <v>3000</v>
      </c>
      <c r="E296" s="165"/>
      <c r="F296" s="165"/>
      <c r="G296" s="166"/>
    </row>
    <row r="297" spans="1:7" ht="25.5">
      <c r="A297" s="166" t="s">
        <v>629</v>
      </c>
      <c r="B297" s="159" t="s">
        <v>628</v>
      </c>
      <c r="C297" s="160" t="s">
        <v>627</v>
      </c>
      <c r="D297" s="165">
        <v>2240.84</v>
      </c>
      <c r="E297" s="165">
        <v>1070.5899999999999</v>
      </c>
      <c r="F297" s="165">
        <v>1070.588</v>
      </c>
      <c r="G297" s="156" t="s">
        <v>618</v>
      </c>
    </row>
    <row r="298" spans="1:7" ht="25.5">
      <c r="A298" s="160" t="s">
        <v>626</v>
      </c>
      <c r="B298" s="159" t="s">
        <v>625</v>
      </c>
      <c r="C298" s="160" t="s">
        <v>589</v>
      </c>
      <c r="D298" s="158">
        <v>1306.17</v>
      </c>
      <c r="E298" s="158">
        <v>606.83299999999997</v>
      </c>
      <c r="F298" s="157">
        <v>604.84799999999996</v>
      </c>
      <c r="G298" s="160" t="s">
        <v>624</v>
      </c>
    </row>
    <row r="299" spans="1:7" ht="25.5">
      <c r="A299" s="160" t="s">
        <v>623</v>
      </c>
      <c r="B299" s="159" t="s">
        <v>622</v>
      </c>
      <c r="C299" s="160" t="s">
        <v>589</v>
      </c>
      <c r="D299" s="158">
        <v>1200</v>
      </c>
      <c r="E299" s="158">
        <v>1186.6289999999999</v>
      </c>
      <c r="F299" s="157">
        <v>1184.423</v>
      </c>
      <c r="G299" s="156" t="s">
        <v>621</v>
      </c>
    </row>
    <row r="300" spans="1:7" ht="38.25">
      <c r="A300" s="160" t="s">
        <v>620</v>
      </c>
      <c r="B300" s="164" t="s">
        <v>619</v>
      </c>
      <c r="C300" s="160" t="s">
        <v>589</v>
      </c>
      <c r="D300" s="158">
        <v>305.33</v>
      </c>
      <c r="E300" s="158">
        <v>305.33</v>
      </c>
      <c r="F300" s="157">
        <v>302.22500000000002</v>
      </c>
      <c r="G300" s="160" t="s">
        <v>618</v>
      </c>
    </row>
    <row r="301" spans="1:7" ht="38.25">
      <c r="A301" s="160" t="s">
        <v>617</v>
      </c>
      <c r="B301" s="164" t="s">
        <v>616</v>
      </c>
      <c r="C301" s="160" t="s">
        <v>589</v>
      </c>
      <c r="D301" s="158">
        <v>231.72</v>
      </c>
      <c r="E301" s="158">
        <v>231.72</v>
      </c>
      <c r="F301" s="157">
        <v>226.55600000000001</v>
      </c>
      <c r="G301" s="160" t="s">
        <v>615</v>
      </c>
    </row>
    <row r="302" spans="1:7" ht="38.25">
      <c r="A302" s="160" t="s">
        <v>614</v>
      </c>
      <c r="B302" s="164" t="s">
        <v>613</v>
      </c>
      <c r="C302" s="160" t="s">
        <v>589</v>
      </c>
      <c r="D302" s="158">
        <v>845</v>
      </c>
      <c r="E302" s="158">
        <v>573.13099999999997</v>
      </c>
      <c r="F302" s="157">
        <v>573.13</v>
      </c>
      <c r="G302" s="160" t="s">
        <v>612</v>
      </c>
    </row>
    <row r="303" spans="1:7" ht="25.5">
      <c r="A303" s="160" t="s">
        <v>611</v>
      </c>
      <c r="B303" s="164" t="s">
        <v>610</v>
      </c>
      <c r="C303" s="160" t="s">
        <v>589</v>
      </c>
      <c r="D303" s="158">
        <v>3999.9929999999999</v>
      </c>
      <c r="E303" s="158">
        <v>105.515</v>
      </c>
      <c r="F303" s="157">
        <v>105.515</v>
      </c>
      <c r="G303" s="160" t="s">
        <v>609</v>
      </c>
    </row>
    <row r="304" spans="1:7" ht="25.5">
      <c r="A304" s="160" t="s">
        <v>608</v>
      </c>
      <c r="B304" s="164" t="s">
        <v>607</v>
      </c>
      <c r="C304" s="160" t="s">
        <v>589</v>
      </c>
      <c r="D304" s="158">
        <v>4700</v>
      </c>
      <c r="E304" s="158">
        <v>111.6</v>
      </c>
      <c r="F304" s="157">
        <v>111.517</v>
      </c>
      <c r="G304" s="160" t="s">
        <v>606</v>
      </c>
    </row>
    <row r="305" spans="1:7" ht="51">
      <c r="A305" s="160" t="s">
        <v>605</v>
      </c>
      <c r="B305" s="164" t="s">
        <v>604</v>
      </c>
      <c r="C305" s="160" t="s">
        <v>589</v>
      </c>
      <c r="D305" s="158">
        <v>330.36</v>
      </c>
      <c r="E305" s="158">
        <v>330.36</v>
      </c>
      <c r="F305" s="157">
        <v>328.02600000000001</v>
      </c>
      <c r="G305" s="160" t="s">
        <v>603</v>
      </c>
    </row>
    <row r="306" spans="1:7" ht="38.25">
      <c r="A306" s="160" t="s">
        <v>602</v>
      </c>
      <c r="B306" s="163" t="s">
        <v>601</v>
      </c>
      <c r="C306" s="160" t="s">
        <v>589</v>
      </c>
      <c r="D306" s="158">
        <v>2578.9</v>
      </c>
      <c r="E306" s="158">
        <v>789.19200000000001</v>
      </c>
      <c r="F306" s="157">
        <v>702.23599999999999</v>
      </c>
      <c r="G306" s="160" t="s">
        <v>600</v>
      </c>
    </row>
    <row r="307" spans="1:7" ht="25.5">
      <c r="A307" s="156" t="s">
        <v>599</v>
      </c>
      <c r="B307" s="163" t="s">
        <v>598</v>
      </c>
      <c r="C307" s="156" t="s">
        <v>589</v>
      </c>
      <c r="D307" s="10">
        <v>1200</v>
      </c>
      <c r="E307" s="10"/>
      <c r="F307" s="10"/>
      <c r="G307" s="156"/>
    </row>
    <row r="308" spans="1:7" ht="38.25">
      <c r="A308" s="160" t="s">
        <v>597</v>
      </c>
      <c r="B308" s="163" t="s">
        <v>596</v>
      </c>
      <c r="C308" s="156" t="s">
        <v>589</v>
      </c>
      <c r="D308" s="158">
        <v>2100</v>
      </c>
      <c r="E308" s="157">
        <v>650.10400000000004</v>
      </c>
      <c r="F308" s="157">
        <v>650.10400000000004</v>
      </c>
      <c r="G308" s="160" t="s">
        <v>595</v>
      </c>
    </row>
    <row r="309" spans="1:7" ht="25.5">
      <c r="A309" s="160" t="s">
        <v>594</v>
      </c>
      <c r="B309" s="159" t="s">
        <v>593</v>
      </c>
      <c r="C309" s="156" t="s">
        <v>589</v>
      </c>
      <c r="D309" s="158">
        <v>2980.4</v>
      </c>
      <c r="E309" s="158">
        <v>1833.7560000000001</v>
      </c>
      <c r="F309" s="157">
        <v>1833.7560000000001</v>
      </c>
      <c r="G309" s="160" t="s">
        <v>592</v>
      </c>
    </row>
    <row r="310" spans="1:7" ht="25.5">
      <c r="A310" s="161" t="s">
        <v>591</v>
      </c>
      <c r="B310" s="159" t="s">
        <v>590</v>
      </c>
      <c r="C310" s="156" t="s">
        <v>589</v>
      </c>
      <c r="D310" s="162">
        <v>999.2</v>
      </c>
      <c r="E310" s="162">
        <v>88.02</v>
      </c>
      <c r="F310" s="66">
        <v>70.290000000000006</v>
      </c>
      <c r="G310" s="161" t="s">
        <v>306</v>
      </c>
    </row>
    <row r="311" spans="1:7" ht="140.25">
      <c r="A311" s="160" t="s">
        <v>588</v>
      </c>
      <c r="B311" s="159" t="s">
        <v>587</v>
      </c>
      <c r="C311" s="161" t="s">
        <v>544</v>
      </c>
      <c r="D311" s="158">
        <v>4348.09</v>
      </c>
      <c r="E311" s="158">
        <v>1458</v>
      </c>
      <c r="F311" s="157">
        <v>1456.828</v>
      </c>
      <c r="G311" s="160" t="s">
        <v>586</v>
      </c>
    </row>
    <row r="312" spans="1:7" ht="51">
      <c r="A312" s="160" t="s">
        <v>585</v>
      </c>
      <c r="B312" s="159" t="s">
        <v>584</v>
      </c>
      <c r="C312" s="161" t="s">
        <v>544</v>
      </c>
      <c r="D312" s="158">
        <v>7399.3810000000003</v>
      </c>
      <c r="E312" s="158">
        <v>0</v>
      </c>
      <c r="F312" s="157"/>
      <c r="G312" s="160"/>
    </row>
    <row r="313" spans="1:7" ht="25.5">
      <c r="A313" s="160" t="s">
        <v>583</v>
      </c>
      <c r="B313" s="159" t="s">
        <v>582</v>
      </c>
      <c r="C313" s="161" t="s">
        <v>544</v>
      </c>
      <c r="D313" s="158">
        <v>4467.027</v>
      </c>
      <c r="E313" s="158">
        <v>1000</v>
      </c>
      <c r="F313" s="157">
        <v>1000</v>
      </c>
      <c r="G313" s="160" t="s">
        <v>581</v>
      </c>
    </row>
    <row r="314" spans="1:7" ht="38.25">
      <c r="A314" s="156" t="s">
        <v>580</v>
      </c>
      <c r="B314" s="159" t="s">
        <v>579</v>
      </c>
      <c r="C314" s="161" t="s">
        <v>578</v>
      </c>
      <c r="D314" s="10">
        <v>2000</v>
      </c>
      <c r="E314" s="10">
        <v>697.17</v>
      </c>
      <c r="F314" s="10">
        <v>647.23900000000003</v>
      </c>
      <c r="G314" s="156" t="s">
        <v>556</v>
      </c>
    </row>
    <row r="315" spans="1:7" ht="25.5">
      <c r="A315" s="156" t="s">
        <v>577</v>
      </c>
      <c r="B315" s="159" t="s">
        <v>576</v>
      </c>
      <c r="C315" s="156" t="s">
        <v>547</v>
      </c>
      <c r="D315" s="10">
        <v>2974.6019999999999</v>
      </c>
      <c r="E315" s="10">
        <v>1547.83</v>
      </c>
      <c r="F315" s="10">
        <v>1515.9</v>
      </c>
      <c r="G315" s="156" t="s">
        <v>575</v>
      </c>
    </row>
    <row r="316" spans="1:7" ht="25.5">
      <c r="A316" s="160" t="s">
        <v>574</v>
      </c>
      <c r="B316" s="159" t="s">
        <v>573</v>
      </c>
      <c r="C316" s="156" t="s">
        <v>547</v>
      </c>
      <c r="D316" s="158">
        <v>3384.19</v>
      </c>
      <c r="E316" s="158">
        <v>0</v>
      </c>
      <c r="F316" s="157"/>
      <c r="G316" s="156"/>
    </row>
    <row r="317" spans="1:7" ht="51">
      <c r="A317" s="160" t="s">
        <v>572</v>
      </c>
      <c r="B317" s="159" t="s">
        <v>571</v>
      </c>
      <c r="C317" s="161" t="s">
        <v>544</v>
      </c>
      <c r="D317" s="158">
        <v>1000</v>
      </c>
      <c r="E317" s="158">
        <v>526.23500000000001</v>
      </c>
      <c r="F317" s="157">
        <v>526.23500000000001</v>
      </c>
      <c r="G317" s="160" t="s">
        <v>570</v>
      </c>
    </row>
    <row r="318" spans="1:7" ht="25.5">
      <c r="A318" s="160" t="s">
        <v>549</v>
      </c>
      <c r="B318" s="159" t="s">
        <v>548</v>
      </c>
      <c r="C318" s="156" t="s">
        <v>547</v>
      </c>
      <c r="D318" s="158">
        <v>10000</v>
      </c>
      <c r="E318" s="158">
        <v>4962.2169999999996</v>
      </c>
      <c r="F318" s="157">
        <v>4962.2160000000003</v>
      </c>
      <c r="G318" s="160" t="s">
        <v>569</v>
      </c>
    </row>
    <row r="319" spans="1:7" ht="25.5">
      <c r="A319" s="160" t="s">
        <v>568</v>
      </c>
      <c r="B319" s="159" t="s">
        <v>567</v>
      </c>
      <c r="C319" s="161" t="s">
        <v>544</v>
      </c>
      <c r="D319" s="158">
        <v>1000</v>
      </c>
      <c r="E319" s="158">
        <v>0</v>
      </c>
      <c r="F319" s="157"/>
      <c r="G319" s="160"/>
    </row>
    <row r="320" spans="1:7" ht="38.25">
      <c r="A320" s="160" t="s">
        <v>566</v>
      </c>
      <c r="B320" s="159" t="s">
        <v>565</v>
      </c>
      <c r="C320" s="156" t="s">
        <v>547</v>
      </c>
      <c r="D320" s="158">
        <v>695.01</v>
      </c>
      <c r="E320" s="158">
        <v>71.760000000000005</v>
      </c>
      <c r="F320" s="157">
        <v>71.760000000000005</v>
      </c>
      <c r="G320" s="160" t="s">
        <v>564</v>
      </c>
    </row>
    <row r="321" spans="1:7" ht="51">
      <c r="A321" s="160" t="s">
        <v>563</v>
      </c>
      <c r="B321" s="159" t="s">
        <v>562</v>
      </c>
      <c r="C321" s="160" t="s">
        <v>561</v>
      </c>
      <c r="D321" s="158">
        <v>1000</v>
      </c>
      <c r="E321" s="158"/>
      <c r="F321" s="157"/>
      <c r="G321" s="160"/>
    </row>
    <row r="322" spans="1:7" ht="51">
      <c r="A322" s="160" t="s">
        <v>560</v>
      </c>
      <c r="B322" s="159" t="s">
        <v>559</v>
      </c>
      <c r="C322" s="161" t="s">
        <v>544</v>
      </c>
      <c r="D322" s="158">
        <v>4000</v>
      </c>
      <c r="E322" s="158">
        <v>0</v>
      </c>
      <c r="F322" s="157"/>
      <c r="G322" s="160"/>
    </row>
    <row r="323" spans="1:7" ht="51">
      <c r="A323" s="160" t="s">
        <v>558</v>
      </c>
      <c r="B323" s="159" t="s">
        <v>557</v>
      </c>
      <c r="C323" s="156" t="s">
        <v>547</v>
      </c>
      <c r="D323" s="158">
        <v>3200</v>
      </c>
      <c r="E323" s="158">
        <v>428.6</v>
      </c>
      <c r="F323" s="157">
        <v>428.54399999999998</v>
      </c>
      <c r="G323" s="156" t="s">
        <v>556</v>
      </c>
    </row>
    <row r="324" spans="1:7" ht="25.5">
      <c r="A324" s="160" t="s">
        <v>555</v>
      </c>
      <c r="B324" s="159" t="s">
        <v>554</v>
      </c>
      <c r="C324" s="156" t="s">
        <v>547</v>
      </c>
      <c r="D324" s="158">
        <v>1300</v>
      </c>
      <c r="E324" s="158"/>
      <c r="F324" s="157"/>
      <c r="G324" s="156"/>
    </row>
    <row r="325" spans="1:7" ht="25.5">
      <c r="A325" s="160" t="s">
        <v>553</v>
      </c>
      <c r="B325" s="159" t="s">
        <v>552</v>
      </c>
      <c r="C325" s="156" t="s">
        <v>547</v>
      </c>
      <c r="D325" s="158">
        <v>1300</v>
      </c>
      <c r="E325" s="158"/>
      <c r="F325" s="157"/>
      <c r="G325" s="156"/>
    </row>
    <row r="326" spans="1:7" ht="25.5">
      <c r="A326" s="160" t="s">
        <v>551</v>
      </c>
      <c r="B326" s="159" t="s">
        <v>550</v>
      </c>
      <c r="C326" s="156" t="s">
        <v>547</v>
      </c>
      <c r="D326" s="158">
        <v>1300</v>
      </c>
      <c r="E326" s="158"/>
      <c r="F326" s="157"/>
      <c r="G326" s="156"/>
    </row>
    <row r="327" spans="1:7" ht="25.5">
      <c r="A327" s="160" t="s">
        <v>549</v>
      </c>
      <c r="B327" s="159" t="s">
        <v>548</v>
      </c>
      <c r="C327" s="156" t="s">
        <v>547</v>
      </c>
      <c r="D327" s="158">
        <v>10000</v>
      </c>
      <c r="E327" s="158">
        <v>10000</v>
      </c>
      <c r="F327" s="157"/>
      <c r="G327" s="156"/>
    </row>
    <row r="328" spans="1:7" ht="38.25">
      <c r="A328" s="160" t="s">
        <v>546</v>
      </c>
      <c r="B328" s="159" t="s">
        <v>545</v>
      </c>
      <c r="C328" s="156" t="s">
        <v>544</v>
      </c>
      <c r="D328" s="158">
        <v>5000</v>
      </c>
      <c r="E328" s="158">
        <v>5000</v>
      </c>
      <c r="F328" s="157"/>
      <c r="G328" s="156"/>
    </row>
    <row r="329" spans="1:7" ht="14.25">
      <c r="A329" s="154"/>
      <c r="B329" s="155" t="s">
        <v>1</v>
      </c>
      <c r="C329" s="154" t="s">
        <v>0</v>
      </c>
      <c r="D329" s="153">
        <f>SUM(D290:D328)</f>
        <v>107879.59299999999</v>
      </c>
      <c r="E329" s="153">
        <f>SUM(E290:E328)</f>
        <v>33924.771999999997</v>
      </c>
      <c r="F329" s="153">
        <f>SUM(F290:F328)</f>
        <v>18721.441999999999</v>
      </c>
      <c r="G329" s="152" t="s">
        <v>0</v>
      </c>
    </row>
    <row r="330" spans="1:7" ht="15.75">
      <c r="A330" s="42" t="s">
        <v>543</v>
      </c>
      <c r="B330" s="42"/>
      <c r="C330" s="42"/>
      <c r="D330" s="42"/>
      <c r="E330" s="42"/>
      <c r="F330" s="42"/>
      <c r="G330" s="42"/>
    </row>
    <row r="331" spans="1:7" ht="15">
      <c r="A331" s="125" t="s">
        <v>542</v>
      </c>
      <c r="B331" s="125" t="s">
        <v>541</v>
      </c>
      <c r="C331" s="149" t="s">
        <v>540</v>
      </c>
      <c r="D331" s="126">
        <v>919</v>
      </c>
      <c r="E331" s="147"/>
      <c r="F331" s="147"/>
      <c r="G331" s="86"/>
    </row>
    <row r="332" spans="1:7" ht="15">
      <c r="A332" s="125"/>
      <c r="B332" s="125"/>
      <c r="C332" s="149"/>
      <c r="D332" s="148"/>
      <c r="E332" s="147"/>
      <c r="F332" s="147"/>
      <c r="G332" s="86"/>
    </row>
    <row r="333" spans="1:7" ht="15">
      <c r="A333" s="125"/>
      <c r="B333" s="125"/>
      <c r="C333" s="149"/>
      <c r="D333" s="148"/>
      <c r="E333" s="147"/>
      <c r="F333" s="147"/>
      <c r="G333" s="86"/>
    </row>
    <row r="334" spans="1:7">
      <c r="A334" s="125" t="s">
        <v>539</v>
      </c>
      <c r="B334" s="125" t="s">
        <v>538</v>
      </c>
      <c r="C334" s="149"/>
      <c r="D334" s="126">
        <v>1497</v>
      </c>
      <c r="E334" s="151">
        <v>1275</v>
      </c>
      <c r="F334" s="147">
        <v>1274.3630000000001</v>
      </c>
      <c r="G334" s="109" t="s">
        <v>537</v>
      </c>
    </row>
    <row r="335" spans="1:7" ht="15">
      <c r="A335" s="125"/>
      <c r="B335" s="125"/>
      <c r="C335" s="149"/>
      <c r="D335" s="148"/>
      <c r="E335" s="151"/>
      <c r="F335" s="147"/>
      <c r="G335" s="86"/>
    </row>
    <row r="336" spans="1:7" ht="24" customHeight="1">
      <c r="A336" s="125"/>
      <c r="B336" s="125"/>
      <c r="C336" s="149"/>
      <c r="D336" s="148"/>
      <c r="E336" s="151"/>
      <c r="F336" s="147"/>
      <c r="G336" s="86"/>
    </row>
    <row r="337" spans="1:7" ht="15">
      <c r="A337" s="125" t="s">
        <v>536</v>
      </c>
      <c r="B337" s="125" t="s">
        <v>535</v>
      </c>
      <c r="C337" s="149"/>
      <c r="D337" s="126">
        <v>1000</v>
      </c>
      <c r="E337" s="147"/>
      <c r="F337" s="147"/>
      <c r="G337" s="86"/>
    </row>
    <row r="338" spans="1:7" ht="15">
      <c r="A338" s="125"/>
      <c r="B338" s="125"/>
      <c r="C338" s="149"/>
      <c r="D338" s="148"/>
      <c r="E338" s="147"/>
      <c r="F338" s="147"/>
      <c r="G338" s="86"/>
    </row>
    <row r="339" spans="1:7" ht="15">
      <c r="A339" s="125"/>
      <c r="B339" s="125"/>
      <c r="C339" s="149"/>
      <c r="D339" s="148"/>
      <c r="E339" s="147"/>
      <c r="F339" s="147"/>
      <c r="G339" s="86"/>
    </row>
    <row r="340" spans="1:7" ht="15">
      <c r="A340" s="125"/>
      <c r="B340" s="125"/>
      <c r="C340" s="149"/>
      <c r="D340" s="148"/>
      <c r="E340" s="147"/>
      <c r="F340" s="147"/>
      <c r="G340" s="86"/>
    </row>
    <row r="341" spans="1:7">
      <c r="A341" s="125" t="s">
        <v>534</v>
      </c>
      <c r="B341" s="125" t="s">
        <v>533</v>
      </c>
      <c r="C341" s="149"/>
      <c r="D341" s="126">
        <v>1000</v>
      </c>
      <c r="E341" s="150">
        <v>152</v>
      </c>
      <c r="F341" s="147">
        <v>151.91900000000001</v>
      </c>
      <c r="G341" s="109" t="s">
        <v>466</v>
      </c>
    </row>
    <row r="342" spans="1:7" ht="15">
      <c r="A342" s="125"/>
      <c r="B342" s="125"/>
      <c r="C342" s="149"/>
      <c r="D342" s="126"/>
      <c r="E342" s="147"/>
      <c r="F342" s="147"/>
      <c r="G342" s="86"/>
    </row>
    <row r="343" spans="1:7" ht="15">
      <c r="A343" s="125"/>
      <c r="B343" s="125"/>
      <c r="C343" s="149"/>
      <c r="D343" s="148"/>
      <c r="E343" s="147"/>
      <c r="F343" s="147"/>
      <c r="G343" s="86"/>
    </row>
    <row r="344" spans="1:7" ht="15">
      <c r="A344" s="125"/>
      <c r="B344" s="125"/>
      <c r="C344" s="149"/>
      <c r="D344" s="148"/>
      <c r="E344" s="147"/>
      <c r="F344" s="147"/>
      <c r="G344" s="86"/>
    </row>
    <row r="345" spans="1:7" ht="14.25">
      <c r="A345" s="134" t="s">
        <v>532</v>
      </c>
      <c r="B345" s="134"/>
      <c r="C345" s="146"/>
      <c r="D345" s="132">
        <f>SUM(D331:D344)</f>
        <v>4416</v>
      </c>
      <c r="E345" s="132">
        <f>SUM(E331:E344)</f>
        <v>1427</v>
      </c>
      <c r="F345" s="145">
        <f>SUM(F331:F344)</f>
        <v>1426.2820000000002</v>
      </c>
      <c r="G345" s="144"/>
    </row>
    <row r="346" spans="1:7">
      <c r="A346" s="138" t="s">
        <v>531</v>
      </c>
      <c r="B346" s="138" t="s">
        <v>530</v>
      </c>
      <c r="C346" s="142" t="s">
        <v>524</v>
      </c>
      <c r="D346" s="141">
        <v>300</v>
      </c>
      <c r="E346" s="136">
        <v>100</v>
      </c>
      <c r="F346" s="140">
        <v>19.763999999999999</v>
      </c>
      <c r="G346" s="139" t="s">
        <v>527</v>
      </c>
    </row>
    <row r="347" spans="1:7" ht="15">
      <c r="A347" s="138"/>
      <c r="B347" s="138"/>
      <c r="C347" s="133"/>
      <c r="D347" s="137"/>
      <c r="E347" s="136"/>
      <c r="F347" s="140"/>
      <c r="G347" s="143"/>
    </row>
    <row r="348" spans="1:7">
      <c r="A348" s="138" t="s">
        <v>529</v>
      </c>
      <c r="B348" s="138" t="s">
        <v>528</v>
      </c>
      <c r="C348" s="142" t="s">
        <v>524</v>
      </c>
      <c r="D348" s="141">
        <v>300</v>
      </c>
      <c r="E348" s="136">
        <v>50</v>
      </c>
      <c r="F348" s="140">
        <v>18.414000000000001</v>
      </c>
      <c r="G348" s="139" t="s">
        <v>527</v>
      </c>
    </row>
    <row r="349" spans="1:7" ht="15">
      <c r="A349" s="138"/>
      <c r="B349" s="138"/>
      <c r="C349" s="133"/>
      <c r="D349" s="137"/>
      <c r="E349" s="136"/>
      <c r="F349" s="140"/>
      <c r="G349" s="143"/>
    </row>
    <row r="350" spans="1:7">
      <c r="A350" s="138" t="s">
        <v>526</v>
      </c>
      <c r="B350" s="138" t="s">
        <v>525</v>
      </c>
      <c r="C350" s="142" t="s">
        <v>524</v>
      </c>
      <c r="D350" s="141">
        <v>300</v>
      </c>
      <c r="E350" s="136">
        <v>50</v>
      </c>
      <c r="F350" s="140">
        <v>15.714</v>
      </c>
      <c r="G350" s="139" t="s">
        <v>523</v>
      </c>
    </row>
    <row r="351" spans="1:7">
      <c r="A351" s="138"/>
      <c r="B351" s="138"/>
      <c r="C351" s="133"/>
      <c r="D351" s="137"/>
      <c r="E351" s="136"/>
      <c r="F351" s="135"/>
      <c r="G351" s="131"/>
    </row>
    <row r="352" spans="1:7">
      <c r="A352" s="134" t="s">
        <v>522</v>
      </c>
      <c r="B352" s="134"/>
      <c r="C352" s="133"/>
      <c r="D352" s="132">
        <f>SUM(D346:D351)</f>
        <v>900</v>
      </c>
      <c r="E352" s="132">
        <f>SUM(E346:E351)</f>
        <v>200</v>
      </c>
      <c r="F352" s="132">
        <f>SUM(F346:F351)</f>
        <v>53.891999999999996</v>
      </c>
      <c r="G352" s="131"/>
    </row>
    <row r="353" spans="1:7" ht="15" customHeight="1">
      <c r="A353" s="125" t="s">
        <v>521</v>
      </c>
      <c r="B353" s="125" t="s">
        <v>520</v>
      </c>
      <c r="C353" s="92" t="s">
        <v>315</v>
      </c>
      <c r="D353" s="126">
        <v>550</v>
      </c>
      <c r="E353" s="126">
        <f>F353+F354+F355</f>
        <v>457.88000000000005</v>
      </c>
      <c r="F353" s="107">
        <v>450.76900000000001</v>
      </c>
      <c r="G353" s="92" t="s">
        <v>519</v>
      </c>
    </row>
    <row r="354" spans="1:7" ht="15" customHeight="1">
      <c r="A354" s="125"/>
      <c r="B354" s="125"/>
      <c r="C354" s="92" t="s">
        <v>472</v>
      </c>
      <c r="D354" s="126"/>
      <c r="E354" s="126"/>
      <c r="F354" s="107">
        <v>5.5519999999999996</v>
      </c>
      <c r="G354" s="92" t="s">
        <v>518</v>
      </c>
    </row>
    <row r="355" spans="1:7" ht="27" customHeight="1">
      <c r="A355" s="129"/>
      <c r="B355" s="129"/>
      <c r="C355" s="92" t="s">
        <v>474</v>
      </c>
      <c r="D355" s="120"/>
      <c r="E355" s="120"/>
      <c r="F355" s="107">
        <v>1.5589999999999999</v>
      </c>
      <c r="G355" s="109" t="s">
        <v>466</v>
      </c>
    </row>
    <row r="356" spans="1:7" ht="15" customHeight="1">
      <c r="A356" s="125" t="s">
        <v>517</v>
      </c>
      <c r="B356" s="125" t="s">
        <v>516</v>
      </c>
      <c r="C356" s="92" t="s">
        <v>477</v>
      </c>
      <c r="D356" s="126">
        <v>600</v>
      </c>
      <c r="E356" s="126">
        <f>62+79.607</f>
        <v>141.607</v>
      </c>
      <c r="F356" s="107">
        <v>61.517000000000003</v>
      </c>
      <c r="G356" s="92" t="s">
        <v>466</v>
      </c>
    </row>
    <row r="357" spans="1:7" ht="30.6" customHeight="1">
      <c r="A357" s="129"/>
      <c r="B357" s="129"/>
      <c r="C357" s="92" t="s">
        <v>315</v>
      </c>
      <c r="D357" s="120"/>
      <c r="E357" s="120"/>
      <c r="F357" s="107"/>
      <c r="G357" s="83"/>
    </row>
    <row r="358" spans="1:7" ht="15" customHeight="1">
      <c r="A358" s="125" t="s">
        <v>515</v>
      </c>
      <c r="B358" s="125" t="s">
        <v>514</v>
      </c>
      <c r="C358" s="130" t="s">
        <v>315</v>
      </c>
      <c r="D358" s="126">
        <v>380</v>
      </c>
      <c r="E358" s="126"/>
      <c r="F358" s="107"/>
      <c r="G358" s="83"/>
    </row>
    <row r="359" spans="1:7" ht="52.15" customHeight="1">
      <c r="A359" s="129"/>
      <c r="B359" s="129"/>
      <c r="C359" s="130"/>
      <c r="D359" s="120"/>
      <c r="E359" s="120"/>
      <c r="F359" s="107"/>
      <c r="G359" s="83"/>
    </row>
    <row r="360" spans="1:7" ht="15" customHeight="1">
      <c r="A360" s="125" t="s">
        <v>513</v>
      </c>
      <c r="B360" s="125" t="s">
        <v>512</v>
      </c>
      <c r="C360" s="92" t="s">
        <v>477</v>
      </c>
      <c r="D360" s="126">
        <v>700</v>
      </c>
      <c r="E360" s="126">
        <f>F360+F361</f>
        <v>636.5809999999999</v>
      </c>
      <c r="F360" s="107">
        <v>64.367999999999995</v>
      </c>
      <c r="G360" s="92" t="s">
        <v>466</v>
      </c>
    </row>
    <row r="361" spans="1:7" ht="15" customHeight="1">
      <c r="A361" s="125"/>
      <c r="B361" s="125"/>
      <c r="C361" s="92" t="s">
        <v>474</v>
      </c>
      <c r="D361" s="126"/>
      <c r="E361" s="126"/>
      <c r="F361" s="107">
        <v>572.21299999999997</v>
      </c>
      <c r="G361" s="92" t="s">
        <v>509</v>
      </c>
    </row>
    <row r="362" spans="1:7" ht="35.450000000000003" customHeight="1">
      <c r="A362" s="129"/>
      <c r="B362" s="129"/>
      <c r="C362" s="92" t="s">
        <v>315</v>
      </c>
      <c r="D362" s="120"/>
      <c r="E362" s="120"/>
      <c r="F362" s="107"/>
      <c r="G362" s="83"/>
    </row>
    <row r="363" spans="1:7" ht="15" customHeight="1">
      <c r="A363" s="125" t="s">
        <v>511</v>
      </c>
      <c r="B363" s="125" t="s">
        <v>510</v>
      </c>
      <c r="C363" s="92" t="s">
        <v>477</v>
      </c>
      <c r="D363" s="126">
        <v>920</v>
      </c>
      <c r="E363" s="126">
        <f>F363+F364+F365</f>
        <v>917.93200000000002</v>
      </c>
      <c r="F363" s="107">
        <v>83.370999999999995</v>
      </c>
      <c r="G363" s="92" t="s">
        <v>466</v>
      </c>
    </row>
    <row r="364" spans="1:7" ht="15" customHeight="1">
      <c r="A364" s="125"/>
      <c r="B364" s="125"/>
      <c r="C364" s="92" t="s">
        <v>474</v>
      </c>
      <c r="D364" s="126"/>
      <c r="E364" s="126"/>
      <c r="F364" s="107"/>
      <c r="G364" s="83"/>
    </row>
    <row r="365" spans="1:7" ht="29.45" customHeight="1">
      <c r="A365" s="129"/>
      <c r="B365" s="129"/>
      <c r="C365" s="92" t="s">
        <v>315</v>
      </c>
      <c r="D365" s="120"/>
      <c r="E365" s="120"/>
      <c r="F365" s="107">
        <v>834.56100000000004</v>
      </c>
      <c r="G365" s="92" t="s">
        <v>509</v>
      </c>
    </row>
    <row r="366" spans="1:7" s="76" customFormat="1" ht="15">
      <c r="A366" s="129" t="s">
        <v>508</v>
      </c>
      <c r="B366" s="129"/>
      <c r="C366" s="92"/>
      <c r="D366" s="128">
        <f>SUM(D353:D365)</f>
        <v>3150</v>
      </c>
      <c r="E366" s="128">
        <f>SUM(E353:E365)</f>
        <v>2154</v>
      </c>
      <c r="F366" s="128">
        <f>SUM(F353:F365)</f>
        <v>2073.9100000000003</v>
      </c>
      <c r="G366" s="83"/>
    </row>
    <row r="367" spans="1:7" s="76" customFormat="1">
      <c r="A367" s="127" t="s">
        <v>507</v>
      </c>
      <c r="B367" s="127" t="s">
        <v>506</v>
      </c>
      <c r="C367" s="109"/>
      <c r="D367" s="126">
        <v>1200</v>
      </c>
      <c r="E367" s="126">
        <v>1155</v>
      </c>
      <c r="F367" s="119">
        <f>1109.691+14.271</f>
        <v>1123.962</v>
      </c>
      <c r="G367" s="83"/>
    </row>
    <row r="368" spans="1:7" s="76" customFormat="1">
      <c r="A368" s="122"/>
      <c r="B368" s="122"/>
      <c r="C368" s="109" t="s">
        <v>476</v>
      </c>
      <c r="D368" s="120"/>
      <c r="E368" s="120"/>
      <c r="F368" s="119"/>
      <c r="G368" s="109" t="s">
        <v>505</v>
      </c>
    </row>
    <row r="369" spans="1:7" s="76" customFormat="1">
      <c r="A369" s="122"/>
      <c r="B369" s="122"/>
      <c r="C369" s="109" t="s">
        <v>472</v>
      </c>
      <c r="D369" s="120"/>
      <c r="E369" s="120"/>
      <c r="F369" s="119"/>
      <c r="G369" s="109" t="s">
        <v>471</v>
      </c>
    </row>
    <row r="370" spans="1:7" s="76" customFormat="1">
      <c r="A370" s="122"/>
      <c r="B370" s="122"/>
      <c r="C370" s="109" t="s">
        <v>474</v>
      </c>
      <c r="D370" s="120"/>
      <c r="E370" s="120"/>
      <c r="F370" s="119"/>
      <c r="G370" s="83"/>
    </row>
    <row r="371" spans="1:7" s="76" customFormat="1" ht="15" customHeight="1">
      <c r="A371" s="125" t="s">
        <v>504</v>
      </c>
      <c r="B371" s="125" t="s">
        <v>503</v>
      </c>
      <c r="C371" s="109"/>
      <c r="D371" s="126">
        <v>1100</v>
      </c>
      <c r="E371" s="126">
        <f>1100-580.95+100</f>
        <v>619.04999999999995</v>
      </c>
      <c r="F371" s="119">
        <v>599.75</v>
      </c>
      <c r="G371" s="83"/>
    </row>
    <row r="372" spans="1:7" s="76" customFormat="1" ht="25.5">
      <c r="A372" s="125"/>
      <c r="B372" s="125"/>
      <c r="C372" s="109" t="s">
        <v>476</v>
      </c>
      <c r="D372" s="120"/>
      <c r="E372" s="120"/>
      <c r="F372" s="119"/>
      <c r="G372" s="109" t="s">
        <v>502</v>
      </c>
    </row>
    <row r="373" spans="1:7" s="76" customFormat="1">
      <c r="A373" s="125"/>
      <c r="B373" s="125"/>
      <c r="C373" s="109" t="s">
        <v>472</v>
      </c>
      <c r="D373" s="120"/>
      <c r="E373" s="120"/>
      <c r="F373" s="119"/>
      <c r="G373" s="83"/>
    </row>
    <row r="374" spans="1:7" s="76" customFormat="1">
      <c r="A374" s="125"/>
      <c r="B374" s="125"/>
      <c r="C374" s="109"/>
      <c r="D374" s="120"/>
      <c r="E374" s="120"/>
      <c r="F374" s="119"/>
      <c r="G374" s="83"/>
    </row>
    <row r="375" spans="1:7" s="76" customFormat="1">
      <c r="A375" s="125" t="s">
        <v>501</v>
      </c>
      <c r="B375" s="125" t="s">
        <v>500</v>
      </c>
      <c r="C375" s="109" t="s">
        <v>476</v>
      </c>
      <c r="D375" s="126">
        <v>1000</v>
      </c>
      <c r="E375" s="126">
        <v>0</v>
      </c>
      <c r="F375" s="107"/>
      <c r="G375" s="83"/>
    </row>
    <row r="376" spans="1:7" s="76" customFormat="1">
      <c r="A376" s="125"/>
      <c r="B376" s="125"/>
      <c r="C376" s="109"/>
      <c r="D376" s="120"/>
      <c r="E376" s="120"/>
      <c r="F376" s="107"/>
      <c r="G376" s="83"/>
    </row>
    <row r="377" spans="1:7" s="76" customFormat="1">
      <c r="A377" s="125"/>
      <c r="B377" s="125"/>
      <c r="C377" s="109" t="s">
        <v>474</v>
      </c>
      <c r="D377" s="120"/>
      <c r="E377" s="120"/>
      <c r="F377" s="107"/>
      <c r="G377" s="83"/>
    </row>
    <row r="378" spans="1:7" s="76" customFormat="1">
      <c r="A378" s="125"/>
      <c r="B378" s="125"/>
      <c r="C378" s="109" t="s">
        <v>472</v>
      </c>
      <c r="D378" s="120"/>
      <c r="E378" s="120"/>
      <c r="F378" s="107"/>
      <c r="G378" s="83"/>
    </row>
    <row r="379" spans="1:7" s="76" customFormat="1" ht="15">
      <c r="A379" s="93" t="s">
        <v>499</v>
      </c>
      <c r="B379" s="93" t="s">
        <v>498</v>
      </c>
      <c r="C379" s="109" t="s">
        <v>477</v>
      </c>
      <c r="D379" s="123"/>
      <c r="E379" s="123"/>
      <c r="F379" s="119">
        <f>903.502+86.679</f>
        <v>990.18099999999993</v>
      </c>
      <c r="G379" s="109" t="s">
        <v>466</v>
      </c>
    </row>
    <row r="380" spans="1:7" s="76" customFormat="1" ht="15">
      <c r="A380" s="93"/>
      <c r="B380" s="93"/>
      <c r="C380" s="109" t="s">
        <v>476</v>
      </c>
      <c r="D380" s="123"/>
      <c r="E380" s="123"/>
      <c r="F380" s="119"/>
      <c r="G380" s="109" t="s">
        <v>493</v>
      </c>
    </row>
    <row r="381" spans="1:7" s="76" customFormat="1">
      <c r="A381" s="122"/>
      <c r="B381" s="122"/>
      <c r="C381" s="109" t="s">
        <v>474</v>
      </c>
      <c r="D381" s="124">
        <v>1000</v>
      </c>
      <c r="E381" s="124">
        <v>995</v>
      </c>
      <c r="F381" s="119"/>
      <c r="G381" s="83"/>
    </row>
    <row r="382" spans="1:7" s="76" customFormat="1" ht="15">
      <c r="A382" s="122"/>
      <c r="B382" s="122"/>
      <c r="C382" s="109" t="s">
        <v>472</v>
      </c>
      <c r="D382" s="123"/>
      <c r="E382" s="123"/>
      <c r="F382" s="119"/>
      <c r="G382" s="83"/>
    </row>
    <row r="383" spans="1:7" s="76" customFormat="1">
      <c r="A383" s="93" t="s">
        <v>497</v>
      </c>
      <c r="B383" s="93" t="s">
        <v>496</v>
      </c>
      <c r="C383" s="109" t="s">
        <v>477</v>
      </c>
      <c r="D383" s="120">
        <v>1300</v>
      </c>
      <c r="E383" s="120">
        <v>86</v>
      </c>
      <c r="F383" s="119">
        <v>85.274000000000001</v>
      </c>
      <c r="G383" s="109" t="s">
        <v>466</v>
      </c>
    </row>
    <row r="384" spans="1:7">
      <c r="A384" s="122"/>
      <c r="B384" s="122"/>
      <c r="C384" s="121" t="s">
        <v>476</v>
      </c>
      <c r="D384" s="120"/>
      <c r="E384" s="120"/>
      <c r="F384" s="119"/>
      <c r="G384" s="83"/>
    </row>
    <row r="385" spans="1:7" ht="23.25" customHeight="1">
      <c r="A385" s="122"/>
      <c r="B385" s="122"/>
      <c r="C385" s="121"/>
      <c r="D385" s="120"/>
      <c r="E385" s="120"/>
      <c r="F385" s="119"/>
      <c r="G385" s="83"/>
    </row>
    <row r="386" spans="1:7">
      <c r="A386" s="88" t="s">
        <v>495</v>
      </c>
      <c r="B386" s="88" t="s">
        <v>494</v>
      </c>
      <c r="C386" s="109" t="s">
        <v>476</v>
      </c>
      <c r="D386" s="120">
        <v>1300</v>
      </c>
      <c r="E386" s="120">
        <f>1300-46</f>
        <v>1254</v>
      </c>
      <c r="F386" s="119">
        <v>1250.443</v>
      </c>
      <c r="G386" s="109" t="s">
        <v>493</v>
      </c>
    </row>
    <row r="387" spans="1:7">
      <c r="A387" s="88"/>
      <c r="B387" s="88"/>
      <c r="C387" s="109" t="s">
        <v>474</v>
      </c>
      <c r="D387" s="120"/>
      <c r="E387" s="120"/>
      <c r="F387" s="119"/>
      <c r="G387" s="83"/>
    </row>
    <row r="388" spans="1:7" ht="19.5" customHeight="1">
      <c r="A388" s="88"/>
      <c r="B388" s="88"/>
      <c r="C388" s="109" t="s">
        <v>472</v>
      </c>
      <c r="D388" s="120"/>
      <c r="E388" s="120"/>
      <c r="F388" s="119"/>
      <c r="G388" s="83"/>
    </row>
    <row r="389" spans="1:7" s="76" customFormat="1" ht="14.25">
      <c r="A389" s="118" t="s">
        <v>492</v>
      </c>
      <c r="B389" s="118"/>
      <c r="C389" s="81"/>
      <c r="D389" s="117">
        <f>SUM(D367:D388)</f>
        <v>6900</v>
      </c>
      <c r="E389" s="117">
        <f>SUM(E367:E388)</f>
        <v>4109.05</v>
      </c>
      <c r="F389" s="117">
        <f>SUM(F367:F388)</f>
        <v>4049.6099999999997</v>
      </c>
      <c r="G389" s="79"/>
    </row>
    <row r="390" spans="1:7" s="76" customFormat="1">
      <c r="A390" s="115" t="s">
        <v>491</v>
      </c>
      <c r="B390" s="115" t="s">
        <v>490</v>
      </c>
      <c r="C390" s="92" t="s">
        <v>476</v>
      </c>
      <c r="D390" s="116">
        <v>300</v>
      </c>
      <c r="E390" s="116">
        <f>275+3+17</f>
        <v>295</v>
      </c>
      <c r="F390" s="107">
        <v>273.63900000000001</v>
      </c>
      <c r="G390" s="109" t="s">
        <v>487</v>
      </c>
    </row>
    <row r="391" spans="1:7" s="76" customFormat="1">
      <c r="A391" s="115"/>
      <c r="B391" s="115"/>
      <c r="C391" s="92" t="s">
        <v>474</v>
      </c>
      <c r="D391" s="114"/>
      <c r="E391" s="114"/>
      <c r="F391" s="107">
        <v>2.8420000000000001</v>
      </c>
      <c r="G391" s="109" t="s">
        <v>466</v>
      </c>
    </row>
    <row r="392" spans="1:7" s="76" customFormat="1">
      <c r="A392" s="115"/>
      <c r="B392" s="115"/>
      <c r="C392" s="92" t="s">
        <v>481</v>
      </c>
      <c r="D392" s="114"/>
      <c r="E392" s="114"/>
      <c r="F392" s="107">
        <v>17.632000000000001</v>
      </c>
      <c r="G392" s="109" t="s">
        <v>466</v>
      </c>
    </row>
    <row r="393" spans="1:7" s="76" customFormat="1">
      <c r="A393" s="115"/>
      <c r="B393" s="115"/>
      <c r="C393" s="92" t="s">
        <v>472</v>
      </c>
      <c r="D393" s="114"/>
      <c r="E393" s="114"/>
      <c r="F393" s="107"/>
      <c r="G393" s="109"/>
    </row>
    <row r="394" spans="1:7" s="76" customFormat="1">
      <c r="A394" s="115" t="s">
        <v>489</v>
      </c>
      <c r="B394" s="115" t="s">
        <v>488</v>
      </c>
      <c r="C394" s="92" t="s">
        <v>476</v>
      </c>
      <c r="D394" s="116">
        <v>150</v>
      </c>
      <c r="E394" s="116">
        <v>150</v>
      </c>
      <c r="F394" s="107">
        <v>130.93299999999999</v>
      </c>
      <c r="G394" s="109" t="s">
        <v>487</v>
      </c>
    </row>
    <row r="395" spans="1:7" s="76" customFormat="1">
      <c r="A395" s="115"/>
      <c r="B395" s="115"/>
      <c r="C395" s="92" t="s">
        <v>474</v>
      </c>
      <c r="D395" s="114"/>
      <c r="E395" s="114"/>
      <c r="F395" s="107">
        <v>2.8420000000000001</v>
      </c>
      <c r="G395" s="109" t="s">
        <v>466</v>
      </c>
    </row>
    <row r="396" spans="1:7" s="76" customFormat="1">
      <c r="A396" s="115"/>
      <c r="B396" s="115"/>
      <c r="C396" s="92" t="s">
        <v>481</v>
      </c>
      <c r="D396" s="114"/>
      <c r="E396" s="114"/>
      <c r="F396" s="107">
        <v>13.079000000000001</v>
      </c>
      <c r="G396" s="109" t="s">
        <v>466</v>
      </c>
    </row>
    <row r="397" spans="1:7" s="76" customFormat="1" ht="25.5">
      <c r="A397" s="115"/>
      <c r="B397" s="115"/>
      <c r="C397" s="92" t="s">
        <v>472</v>
      </c>
      <c r="D397" s="114"/>
      <c r="E397" s="114"/>
      <c r="F397" s="107">
        <v>1.6579999999999999</v>
      </c>
      <c r="G397" s="109" t="s">
        <v>480</v>
      </c>
    </row>
    <row r="398" spans="1:7" s="76" customFormat="1">
      <c r="A398" s="115" t="s">
        <v>486</v>
      </c>
      <c r="B398" s="115" t="s">
        <v>485</v>
      </c>
      <c r="C398" s="92" t="s">
        <v>476</v>
      </c>
      <c r="D398" s="116">
        <v>150</v>
      </c>
      <c r="E398" s="116">
        <v>150</v>
      </c>
      <c r="F398" s="107">
        <v>132.26599999999999</v>
      </c>
      <c r="G398" s="109" t="s">
        <v>484</v>
      </c>
    </row>
    <row r="399" spans="1:7" s="76" customFormat="1" ht="25.5">
      <c r="A399" s="115"/>
      <c r="B399" s="115"/>
      <c r="C399" s="92" t="s">
        <v>474</v>
      </c>
      <c r="D399" s="114"/>
      <c r="E399" s="114"/>
      <c r="F399" s="107"/>
      <c r="G399" s="109" t="s">
        <v>473</v>
      </c>
    </row>
    <row r="400" spans="1:7" s="76" customFormat="1">
      <c r="A400" s="115"/>
      <c r="B400" s="115"/>
      <c r="C400" s="92" t="s">
        <v>477</v>
      </c>
      <c r="D400" s="114"/>
      <c r="E400" s="114"/>
      <c r="F400" s="107">
        <v>13.079000000000001</v>
      </c>
      <c r="G400" s="109" t="s">
        <v>466</v>
      </c>
    </row>
    <row r="401" spans="1:7" s="76" customFormat="1" ht="25.5">
      <c r="A401" s="115"/>
      <c r="B401" s="115"/>
      <c r="C401" s="92" t="s">
        <v>472</v>
      </c>
      <c r="D401" s="114"/>
      <c r="E401" s="114"/>
      <c r="F401" s="107"/>
      <c r="G401" s="109" t="s">
        <v>480</v>
      </c>
    </row>
    <row r="402" spans="1:7" s="76" customFormat="1">
      <c r="A402" s="115" t="s">
        <v>483</v>
      </c>
      <c r="B402" s="115" t="s">
        <v>482</v>
      </c>
      <c r="C402" s="92" t="s">
        <v>481</v>
      </c>
      <c r="D402" s="116">
        <v>190</v>
      </c>
      <c r="E402" s="116">
        <v>190</v>
      </c>
      <c r="F402" s="107">
        <v>16.5</v>
      </c>
      <c r="G402" s="109" t="s">
        <v>466</v>
      </c>
    </row>
    <row r="403" spans="1:7" s="76" customFormat="1">
      <c r="A403" s="115"/>
      <c r="B403" s="115"/>
      <c r="C403" s="92" t="s">
        <v>476</v>
      </c>
      <c r="D403" s="114"/>
      <c r="E403" s="114"/>
      <c r="F403" s="107">
        <v>160.21899999999999</v>
      </c>
      <c r="G403" s="109"/>
    </row>
    <row r="404" spans="1:7" s="76" customFormat="1" ht="25.5">
      <c r="A404" s="115"/>
      <c r="B404" s="115"/>
      <c r="C404" s="92" t="s">
        <v>474</v>
      </c>
      <c r="D404" s="114"/>
      <c r="E404" s="114"/>
      <c r="F404" s="107">
        <v>2.8420000000000001</v>
      </c>
      <c r="G404" s="109" t="s">
        <v>473</v>
      </c>
    </row>
    <row r="405" spans="1:7" s="76" customFormat="1" ht="25.5">
      <c r="A405" s="115"/>
      <c r="B405" s="115"/>
      <c r="C405" s="92" t="s">
        <v>472</v>
      </c>
      <c r="D405" s="114"/>
      <c r="E405" s="114"/>
      <c r="F405" s="107">
        <v>2.1760000000000002</v>
      </c>
      <c r="G405" s="109" t="s">
        <v>480</v>
      </c>
    </row>
    <row r="406" spans="1:7" s="76" customFormat="1" ht="25.5">
      <c r="A406" s="115" t="s">
        <v>479</v>
      </c>
      <c r="B406" s="115" t="s">
        <v>478</v>
      </c>
      <c r="C406" s="92" t="s">
        <v>477</v>
      </c>
      <c r="D406" s="116">
        <v>460</v>
      </c>
      <c r="E406" s="116">
        <v>29.05</v>
      </c>
      <c r="F406" s="113"/>
      <c r="G406" s="109" t="s">
        <v>473</v>
      </c>
    </row>
    <row r="407" spans="1:7" s="76" customFormat="1" ht="25.5">
      <c r="A407" s="115"/>
      <c r="B407" s="115"/>
      <c r="C407" s="92" t="s">
        <v>476</v>
      </c>
      <c r="D407" s="114"/>
      <c r="E407" s="114"/>
      <c r="F407" s="113"/>
      <c r="G407" s="109" t="s">
        <v>475</v>
      </c>
    </row>
    <row r="408" spans="1:7" s="76" customFormat="1" ht="25.5">
      <c r="A408" s="115"/>
      <c r="B408" s="115"/>
      <c r="C408" s="92" t="s">
        <v>474</v>
      </c>
      <c r="D408" s="114"/>
      <c r="E408" s="114"/>
      <c r="F408" s="113"/>
      <c r="G408" s="109" t="s">
        <v>473</v>
      </c>
    </row>
    <row r="409" spans="1:7" s="76" customFormat="1">
      <c r="A409" s="115"/>
      <c r="B409" s="115"/>
      <c r="C409" s="92" t="s">
        <v>472</v>
      </c>
      <c r="D409" s="114"/>
      <c r="E409" s="114"/>
      <c r="F409" s="113"/>
      <c r="G409" s="109" t="s">
        <v>471</v>
      </c>
    </row>
    <row r="410" spans="1:7" s="76" customFormat="1">
      <c r="A410" s="112" t="s">
        <v>470</v>
      </c>
      <c r="B410" s="112"/>
      <c r="C410" s="111"/>
      <c r="D410" s="80">
        <f>SUM(D390:D409)</f>
        <v>1250</v>
      </c>
      <c r="E410" s="80">
        <f>SUM(E390:E409)</f>
        <v>814.05</v>
      </c>
      <c r="F410" s="80">
        <f>SUM(F390:F409)</f>
        <v>769.70699999999988</v>
      </c>
      <c r="G410" s="79"/>
    </row>
    <row r="411" spans="1:7" s="69" customFormat="1">
      <c r="A411" s="110" t="s">
        <v>469</v>
      </c>
      <c r="B411" s="108" t="s">
        <v>468</v>
      </c>
      <c r="C411" s="91" t="s">
        <v>467</v>
      </c>
      <c r="D411" s="105">
        <v>194.2</v>
      </c>
      <c r="E411" s="105">
        <v>194.2</v>
      </c>
      <c r="F411" s="107"/>
      <c r="G411" s="94"/>
    </row>
    <row r="412" spans="1:7" s="69" customFormat="1">
      <c r="A412" s="108"/>
      <c r="B412" s="108"/>
      <c r="C412" s="91"/>
      <c r="D412" s="105"/>
      <c r="E412" s="105"/>
      <c r="F412" s="107">
        <v>10</v>
      </c>
      <c r="G412" s="109" t="s">
        <v>466</v>
      </c>
    </row>
    <row r="413" spans="1:7" s="69" customFormat="1">
      <c r="A413" s="108"/>
      <c r="B413" s="108"/>
      <c r="C413" s="91"/>
      <c r="D413" s="104"/>
      <c r="E413" s="104"/>
      <c r="F413" s="107">
        <v>176.97800000000001</v>
      </c>
      <c r="G413" s="94" t="s">
        <v>465</v>
      </c>
    </row>
    <row r="414" spans="1:7" s="69" customFormat="1">
      <c r="A414" s="106" t="s">
        <v>464</v>
      </c>
      <c r="B414" s="93" t="s">
        <v>463</v>
      </c>
      <c r="C414" s="91"/>
      <c r="D414" s="105">
        <v>199.7</v>
      </c>
      <c r="E414" s="105">
        <v>199.7</v>
      </c>
      <c r="F414" s="103"/>
      <c r="G414" s="94"/>
    </row>
    <row r="415" spans="1:7" s="69" customFormat="1">
      <c r="A415" s="98"/>
      <c r="B415" s="98"/>
      <c r="C415" s="91"/>
      <c r="D415" s="104"/>
      <c r="E415" s="104"/>
      <c r="F415" s="103"/>
      <c r="G415" s="94"/>
    </row>
    <row r="416" spans="1:7" s="69" customFormat="1">
      <c r="A416" s="98"/>
      <c r="B416" s="98"/>
      <c r="C416" s="91"/>
      <c r="D416" s="104"/>
      <c r="E416" s="104"/>
      <c r="F416" s="103"/>
      <c r="G416" s="94"/>
    </row>
    <row r="417" spans="1:7" s="69" customFormat="1" ht="15">
      <c r="A417" s="95" t="s">
        <v>462</v>
      </c>
      <c r="B417" s="95"/>
      <c r="C417" s="86"/>
      <c r="D417" s="80">
        <f>D411+D414</f>
        <v>393.9</v>
      </c>
      <c r="E417" s="80">
        <f>E411+E414</f>
        <v>393.9</v>
      </c>
      <c r="F417" s="96">
        <f>F411+F412+F413+F414+F415+F416</f>
        <v>186.97800000000001</v>
      </c>
      <c r="G417" s="94"/>
    </row>
    <row r="418" spans="1:7" s="69" customFormat="1">
      <c r="A418" s="93" t="s">
        <v>461</v>
      </c>
      <c r="B418" s="93" t="s">
        <v>460</v>
      </c>
      <c r="C418" s="91" t="s">
        <v>459</v>
      </c>
      <c r="D418" s="99">
        <v>50</v>
      </c>
      <c r="E418" s="99">
        <v>50</v>
      </c>
      <c r="F418" s="96"/>
      <c r="G418" s="94"/>
    </row>
    <row r="419" spans="1:7" s="69" customFormat="1">
      <c r="A419" s="98"/>
      <c r="B419" s="98"/>
      <c r="C419" s="91"/>
      <c r="D419" s="97"/>
      <c r="E419" s="97"/>
      <c r="F419" s="96"/>
      <c r="G419" s="94"/>
    </row>
    <row r="420" spans="1:7" s="69" customFormat="1">
      <c r="A420" s="101" t="s">
        <v>458</v>
      </c>
      <c r="B420" s="101" t="s">
        <v>457</v>
      </c>
      <c r="C420" s="91"/>
      <c r="D420" s="99">
        <v>50</v>
      </c>
      <c r="E420" s="99">
        <v>50</v>
      </c>
      <c r="F420" s="96"/>
      <c r="G420" s="94"/>
    </row>
    <row r="421" spans="1:7" s="69" customFormat="1">
      <c r="A421" s="101"/>
      <c r="B421" s="101"/>
      <c r="C421" s="91"/>
      <c r="D421" s="99"/>
      <c r="E421" s="99"/>
      <c r="F421" s="102">
        <v>8.5259999999999998</v>
      </c>
      <c r="G421" s="94" t="s">
        <v>456</v>
      </c>
    </row>
    <row r="422" spans="1:7" s="69" customFormat="1">
      <c r="A422" s="101"/>
      <c r="B422" s="101"/>
      <c r="C422" s="91"/>
      <c r="D422" s="99"/>
      <c r="E422" s="99"/>
      <c r="F422" s="96"/>
      <c r="G422" s="94"/>
    </row>
    <row r="423" spans="1:7" s="69" customFormat="1">
      <c r="A423" s="100"/>
      <c r="B423" s="100"/>
      <c r="C423" s="91"/>
      <c r="D423" s="97"/>
      <c r="E423" s="97"/>
      <c r="F423" s="96"/>
      <c r="G423" s="94"/>
    </row>
    <row r="424" spans="1:7" s="69" customFormat="1">
      <c r="A424" s="93" t="s">
        <v>455</v>
      </c>
      <c r="B424" s="93" t="s">
        <v>454</v>
      </c>
      <c r="C424" s="91"/>
      <c r="D424" s="99">
        <v>50</v>
      </c>
      <c r="E424" s="99">
        <v>50</v>
      </c>
      <c r="F424" s="96"/>
      <c r="G424" s="94"/>
    </row>
    <row r="425" spans="1:7" s="69" customFormat="1">
      <c r="A425" s="98"/>
      <c r="B425" s="98"/>
      <c r="C425" s="91"/>
      <c r="D425" s="97"/>
      <c r="E425" s="97"/>
      <c r="F425" s="96"/>
      <c r="G425" s="94"/>
    </row>
    <row r="426" spans="1:7" s="69" customFormat="1" ht="15">
      <c r="A426" s="95" t="s">
        <v>453</v>
      </c>
      <c r="B426" s="95"/>
      <c r="C426" s="86"/>
      <c r="D426" s="80">
        <f>SUM(D418:D425)</f>
        <v>150</v>
      </c>
      <c r="E426" s="80">
        <f>SUM(E418:E425)</f>
        <v>150</v>
      </c>
      <c r="F426" s="80">
        <f>SUM(F418:F425)</f>
        <v>8.5259999999999998</v>
      </c>
      <c r="G426" s="94"/>
    </row>
    <row r="427" spans="1:7" s="76" customFormat="1">
      <c r="A427" s="93" t="s">
        <v>452</v>
      </c>
      <c r="B427" s="93" t="s">
        <v>451</v>
      </c>
      <c r="C427" s="91" t="s">
        <v>450</v>
      </c>
      <c r="D427" s="90">
        <v>1420</v>
      </c>
      <c r="E427" s="89"/>
      <c r="F427" s="89"/>
      <c r="G427" s="83"/>
    </row>
    <row r="428" spans="1:7" s="76" customFormat="1">
      <c r="A428" s="93"/>
      <c r="B428" s="93"/>
      <c r="C428" s="91"/>
      <c r="D428" s="90"/>
      <c r="E428" s="89"/>
      <c r="F428" s="89"/>
      <c r="G428" s="83"/>
    </row>
    <row r="429" spans="1:7" s="76" customFormat="1">
      <c r="A429" s="93"/>
      <c r="B429" s="93"/>
      <c r="C429" s="91"/>
      <c r="D429" s="90"/>
      <c r="E429" s="89"/>
      <c r="F429" s="89"/>
      <c r="G429" s="83"/>
    </row>
    <row r="430" spans="1:7" s="76" customFormat="1" ht="24">
      <c r="A430" s="92" t="s">
        <v>449</v>
      </c>
      <c r="B430" s="92" t="s">
        <v>448</v>
      </c>
      <c r="C430" s="91"/>
      <c r="D430" s="90"/>
      <c r="E430" s="89">
        <v>400</v>
      </c>
      <c r="F430" s="89"/>
      <c r="G430" s="83"/>
    </row>
    <row r="431" spans="1:7" s="76" customFormat="1" ht="15">
      <c r="A431" s="88" t="s">
        <v>447</v>
      </c>
      <c r="B431" s="88"/>
      <c r="C431" s="86"/>
      <c r="D431" s="80">
        <f>SUM(D427:D430)</f>
        <v>1420</v>
      </c>
      <c r="E431" s="80">
        <f>SUM(E427:E430)</f>
        <v>400</v>
      </c>
      <c r="F431" s="80">
        <f>SUM(F427:F430)</f>
        <v>0</v>
      </c>
      <c r="G431" s="83"/>
    </row>
    <row r="432" spans="1:7" s="76" customFormat="1" ht="15">
      <c r="A432" s="87" t="s">
        <v>446</v>
      </c>
      <c r="B432" s="87" t="s">
        <v>445</v>
      </c>
      <c r="C432" s="86"/>
      <c r="D432" s="85">
        <v>130</v>
      </c>
      <c r="E432" s="84"/>
      <c r="F432" s="84"/>
      <c r="G432" s="83"/>
    </row>
    <row r="433" spans="1:7" s="76" customFormat="1" ht="31.5" customHeight="1">
      <c r="A433" s="87"/>
      <c r="B433" s="87"/>
      <c r="C433" s="86" t="s">
        <v>444</v>
      </c>
      <c r="D433" s="85"/>
      <c r="E433" s="84">
        <v>130</v>
      </c>
      <c r="F433" s="84"/>
      <c r="G433" s="83"/>
    </row>
    <row r="434" spans="1:7" s="76" customFormat="1" ht="14.25">
      <c r="A434" s="82" t="s">
        <v>443</v>
      </c>
      <c r="B434" s="82"/>
      <c r="C434" s="81"/>
      <c r="D434" s="80">
        <f>D432</f>
        <v>130</v>
      </c>
      <c r="E434" s="80">
        <f>E432</f>
        <v>0</v>
      </c>
      <c r="F434" s="80">
        <f>F432</f>
        <v>0</v>
      </c>
      <c r="G434" s="79"/>
    </row>
    <row r="435" spans="1:7" ht="14.25">
      <c r="A435" s="57"/>
      <c r="B435" s="60" t="s">
        <v>1</v>
      </c>
      <c r="C435" s="54" t="s">
        <v>0</v>
      </c>
      <c r="D435" s="78">
        <f>D345+D352+D366+D389+D410+D417+D426+D431+D434</f>
        <v>18709.900000000001</v>
      </c>
      <c r="E435" s="78">
        <f>E345+E352+E366+E389+E410+E417+E426+E431+E434</f>
        <v>9648</v>
      </c>
      <c r="F435" s="78">
        <f>F345+F352+F366+F389+F410+F417+F426+F431+F434</f>
        <v>8568.9049999999988</v>
      </c>
      <c r="G435" s="54" t="s">
        <v>0</v>
      </c>
    </row>
    <row r="436" spans="1:7" ht="15.75">
      <c r="A436" s="42" t="s">
        <v>442</v>
      </c>
      <c r="B436" s="42"/>
      <c r="C436" s="42"/>
      <c r="D436" s="42"/>
      <c r="E436" s="42"/>
      <c r="F436" s="42"/>
      <c r="G436" s="42"/>
    </row>
    <row r="437" spans="1:7" ht="25.5">
      <c r="A437" s="12" t="s">
        <v>441</v>
      </c>
      <c r="B437" s="74" t="s">
        <v>440</v>
      </c>
      <c r="C437" s="73" t="s">
        <v>439</v>
      </c>
      <c r="D437" s="72">
        <v>900</v>
      </c>
      <c r="E437" s="72">
        <v>0</v>
      </c>
      <c r="F437" s="72">
        <v>0</v>
      </c>
      <c r="G437" s="12"/>
    </row>
    <row r="438" spans="1:7" ht="51">
      <c r="A438" s="12" t="s">
        <v>438</v>
      </c>
      <c r="B438" s="74" t="s">
        <v>437</v>
      </c>
      <c r="C438" s="73" t="s">
        <v>427</v>
      </c>
      <c r="D438" s="72">
        <v>1924.3</v>
      </c>
      <c r="E438" s="72">
        <v>0</v>
      </c>
      <c r="F438" s="72">
        <v>0</v>
      </c>
      <c r="G438" s="12"/>
    </row>
    <row r="439" spans="1:7" ht="76.5">
      <c r="A439" s="74" t="s">
        <v>436</v>
      </c>
      <c r="B439" s="74" t="s">
        <v>435</v>
      </c>
      <c r="C439" s="73" t="s">
        <v>427</v>
      </c>
      <c r="D439" s="72">
        <v>80.430000000000007</v>
      </c>
      <c r="E439" s="72">
        <v>80.429749999999999</v>
      </c>
      <c r="F439" s="72">
        <v>80.429749999999999</v>
      </c>
      <c r="G439" s="71" t="s">
        <v>395</v>
      </c>
    </row>
    <row r="440" spans="1:7" ht="51">
      <c r="A440" s="74" t="s">
        <v>434</v>
      </c>
      <c r="B440" s="74" t="s">
        <v>433</v>
      </c>
      <c r="C440" s="73" t="s">
        <v>427</v>
      </c>
      <c r="D440" s="72">
        <v>14.2</v>
      </c>
      <c r="E440" s="72">
        <v>14.121600000000001</v>
      </c>
      <c r="F440" s="72">
        <v>14.121600000000001</v>
      </c>
      <c r="G440" s="71" t="s">
        <v>395</v>
      </c>
    </row>
    <row r="441" spans="1:7" ht="51">
      <c r="A441" s="74" t="s">
        <v>432</v>
      </c>
      <c r="B441" s="74" t="s">
        <v>431</v>
      </c>
      <c r="C441" s="73" t="s">
        <v>427</v>
      </c>
      <c r="D441" s="72">
        <v>3657.8</v>
      </c>
      <c r="E441" s="72">
        <v>3416.5326799999998</v>
      </c>
      <c r="F441" s="72">
        <v>3116.5326799999998</v>
      </c>
      <c r="G441" s="71" t="s">
        <v>430</v>
      </c>
    </row>
    <row r="442" spans="1:7" ht="38.25">
      <c r="A442" s="74" t="s">
        <v>429</v>
      </c>
      <c r="B442" s="74" t="s">
        <v>428</v>
      </c>
      <c r="C442" s="73" t="s">
        <v>427</v>
      </c>
      <c r="D442" s="72">
        <v>4601.2700000000004</v>
      </c>
      <c r="E442" s="72">
        <v>3046.91597</v>
      </c>
      <c r="F442" s="72">
        <v>2852.5322500000002</v>
      </c>
      <c r="G442" s="71" t="s">
        <v>426</v>
      </c>
    </row>
    <row r="443" spans="1:7" s="76" customFormat="1" ht="51">
      <c r="A443" s="74" t="s">
        <v>425</v>
      </c>
      <c r="B443" s="74" t="s">
        <v>424</v>
      </c>
      <c r="C443" s="73" t="s">
        <v>412</v>
      </c>
      <c r="D443" s="72">
        <v>2610</v>
      </c>
      <c r="E443" s="72">
        <v>2110.18228</v>
      </c>
      <c r="F443" s="72">
        <v>1521.8625099999999</v>
      </c>
      <c r="G443" s="71" t="s">
        <v>423</v>
      </c>
    </row>
    <row r="444" spans="1:7" s="76" customFormat="1" ht="38.25">
      <c r="A444" s="74" t="s">
        <v>422</v>
      </c>
      <c r="B444" s="74" t="s">
        <v>421</v>
      </c>
      <c r="C444" s="73" t="s">
        <v>412</v>
      </c>
      <c r="D444" s="72">
        <v>1400</v>
      </c>
      <c r="E444" s="72">
        <v>1384.3667800000001</v>
      </c>
      <c r="F444" s="72">
        <v>1099.34079</v>
      </c>
      <c r="G444" s="77" t="s">
        <v>420</v>
      </c>
    </row>
    <row r="445" spans="1:7" ht="51">
      <c r="A445" s="74" t="s">
        <v>419</v>
      </c>
      <c r="B445" s="74" t="s">
        <v>418</v>
      </c>
      <c r="C445" s="73" t="s">
        <v>412</v>
      </c>
      <c r="D445" s="72">
        <v>954</v>
      </c>
      <c r="E445" s="72">
        <v>52.159880000000001</v>
      </c>
      <c r="F445" s="72">
        <v>52.159880000000001</v>
      </c>
      <c r="G445" s="71" t="s">
        <v>415</v>
      </c>
    </row>
    <row r="446" spans="1:7" ht="51">
      <c r="A446" s="74" t="s">
        <v>417</v>
      </c>
      <c r="B446" s="74" t="s">
        <v>416</v>
      </c>
      <c r="C446" s="73" t="s">
        <v>412</v>
      </c>
      <c r="D446" s="72">
        <v>86</v>
      </c>
      <c r="E446" s="72">
        <v>79.291060000000002</v>
      </c>
      <c r="F446" s="72">
        <v>79.291060000000002</v>
      </c>
      <c r="G446" s="71" t="s">
        <v>415</v>
      </c>
    </row>
    <row r="447" spans="1:7" ht="38.25">
      <c r="A447" s="74" t="s">
        <v>414</v>
      </c>
      <c r="B447" s="74" t="s">
        <v>413</v>
      </c>
      <c r="C447" s="73" t="s">
        <v>412</v>
      </c>
      <c r="D447" s="72">
        <v>800</v>
      </c>
      <c r="E447" s="72">
        <v>0</v>
      </c>
      <c r="F447" s="72">
        <v>0</v>
      </c>
      <c r="G447" s="71"/>
    </row>
    <row r="448" spans="1:7" ht="51">
      <c r="A448" s="74" t="s">
        <v>411</v>
      </c>
      <c r="B448" s="74" t="s">
        <v>410</v>
      </c>
      <c r="C448" s="73" t="s">
        <v>404</v>
      </c>
      <c r="D448" s="72">
        <v>820</v>
      </c>
      <c r="E448" s="72">
        <v>0</v>
      </c>
      <c r="F448" s="72">
        <v>29.474969999999999</v>
      </c>
      <c r="G448" s="71" t="s">
        <v>409</v>
      </c>
    </row>
    <row r="449" spans="1:7" ht="38.25">
      <c r="A449" s="74" t="s">
        <v>408</v>
      </c>
      <c r="B449" s="74" t="s">
        <v>407</v>
      </c>
      <c r="C449" s="73" t="s">
        <v>404</v>
      </c>
      <c r="D449" s="72">
        <v>290</v>
      </c>
      <c r="E449" s="72">
        <v>0</v>
      </c>
      <c r="F449" s="72">
        <v>0</v>
      </c>
      <c r="G449" s="71"/>
    </row>
    <row r="450" spans="1:7" ht="38.25">
      <c r="A450" s="74" t="s">
        <v>406</v>
      </c>
      <c r="B450" s="74" t="s">
        <v>405</v>
      </c>
      <c r="C450" s="73" t="s">
        <v>404</v>
      </c>
      <c r="D450" s="72">
        <v>140</v>
      </c>
      <c r="E450" s="72">
        <v>0</v>
      </c>
      <c r="F450" s="72">
        <v>0</v>
      </c>
      <c r="G450" s="71"/>
    </row>
    <row r="451" spans="1:7" ht="38.25">
      <c r="A451" s="74" t="s">
        <v>403</v>
      </c>
      <c r="B451" s="74" t="s">
        <v>402</v>
      </c>
      <c r="C451" s="73" t="s">
        <v>384</v>
      </c>
      <c r="D451" s="72">
        <v>677.10815000000002</v>
      </c>
      <c r="E451" s="72">
        <v>677.10815000000002</v>
      </c>
      <c r="F451" s="72">
        <v>664.68360000000007</v>
      </c>
      <c r="G451" s="71" t="s">
        <v>383</v>
      </c>
    </row>
    <row r="452" spans="1:7" ht="51">
      <c r="A452" s="74" t="s">
        <v>401</v>
      </c>
      <c r="B452" s="74" t="s">
        <v>400</v>
      </c>
      <c r="C452" s="73" t="s">
        <v>384</v>
      </c>
      <c r="D452" s="72">
        <v>1501.3</v>
      </c>
      <c r="E452" s="72">
        <v>1501.22678</v>
      </c>
      <c r="F452" s="72">
        <v>1501.22678</v>
      </c>
      <c r="G452" s="71" t="s">
        <v>383</v>
      </c>
    </row>
    <row r="453" spans="1:7" ht="51">
      <c r="A453" s="74" t="s">
        <v>399</v>
      </c>
      <c r="B453" s="74" t="s">
        <v>398</v>
      </c>
      <c r="C453" s="73" t="s">
        <v>384</v>
      </c>
      <c r="D453" s="72">
        <v>1501</v>
      </c>
      <c r="E453" s="72">
        <v>1500.9769699999999</v>
      </c>
      <c r="F453" s="72">
        <v>1500.9769699999999</v>
      </c>
      <c r="G453" s="71" t="s">
        <v>383</v>
      </c>
    </row>
    <row r="454" spans="1:7" ht="25.5">
      <c r="A454" s="74" t="s">
        <v>397</v>
      </c>
      <c r="B454" s="74" t="s">
        <v>396</v>
      </c>
      <c r="C454" s="73" t="s">
        <v>384</v>
      </c>
      <c r="D454" s="72">
        <v>1209.058</v>
      </c>
      <c r="E454" s="72">
        <v>35.995489999999997</v>
      </c>
      <c r="F454" s="72">
        <v>35.995489999999997</v>
      </c>
      <c r="G454" s="71" t="s">
        <v>395</v>
      </c>
    </row>
    <row r="455" spans="1:7" s="69" customFormat="1" ht="51">
      <c r="A455" s="74" t="s">
        <v>394</v>
      </c>
      <c r="B455" s="74" t="s">
        <v>393</v>
      </c>
      <c r="C455" s="73" t="s">
        <v>384</v>
      </c>
      <c r="D455" s="72">
        <v>300</v>
      </c>
      <c r="E455" s="72">
        <v>299.19448999999997</v>
      </c>
      <c r="F455" s="75">
        <v>299.19448999999997</v>
      </c>
      <c r="G455" s="71" t="s">
        <v>383</v>
      </c>
    </row>
    <row r="456" spans="1:7" s="69" customFormat="1" ht="51">
      <c r="A456" s="74" t="s">
        <v>392</v>
      </c>
      <c r="B456" s="74" t="s">
        <v>391</v>
      </c>
      <c r="C456" s="73" t="s">
        <v>384</v>
      </c>
      <c r="D456" s="72">
        <v>3743.2</v>
      </c>
      <c r="E456" s="72">
        <v>0</v>
      </c>
      <c r="F456" s="72">
        <v>0</v>
      </c>
      <c r="G456" s="71"/>
    </row>
    <row r="457" spans="1:7" s="69" customFormat="1" ht="51">
      <c r="A457" s="74" t="s">
        <v>390</v>
      </c>
      <c r="B457" s="74" t="s">
        <v>389</v>
      </c>
      <c r="C457" s="73" t="s">
        <v>384</v>
      </c>
      <c r="D457" s="72">
        <v>1493.7</v>
      </c>
      <c r="E457" s="72">
        <v>1493.7</v>
      </c>
      <c r="F457" s="72">
        <v>0</v>
      </c>
      <c r="G457" s="71"/>
    </row>
    <row r="458" spans="1:7" s="69" customFormat="1" ht="51">
      <c r="A458" s="74" t="s">
        <v>388</v>
      </c>
      <c r="B458" s="74" t="s">
        <v>387</v>
      </c>
      <c r="C458" s="73" t="s">
        <v>384</v>
      </c>
      <c r="D458" s="72">
        <v>2838</v>
      </c>
      <c r="E458" s="72">
        <v>93.764600000000002</v>
      </c>
      <c r="F458" s="72">
        <v>0</v>
      </c>
      <c r="G458" s="71"/>
    </row>
    <row r="459" spans="1:7" s="69" customFormat="1" ht="38.25">
      <c r="A459" s="74" t="s">
        <v>386</v>
      </c>
      <c r="B459" s="74" t="s">
        <v>385</v>
      </c>
      <c r="C459" s="73" t="s">
        <v>384</v>
      </c>
      <c r="D459" s="72">
        <v>1408.0340000000001</v>
      </c>
      <c r="E459" s="72">
        <v>1408.03352</v>
      </c>
      <c r="F459" s="72">
        <v>1408.03352</v>
      </c>
      <c r="G459" s="71" t="s">
        <v>383</v>
      </c>
    </row>
    <row r="460" spans="1:7" s="69" customFormat="1" ht="14.25">
      <c r="A460" s="57"/>
      <c r="B460" s="60" t="s">
        <v>1</v>
      </c>
      <c r="C460" s="54" t="s">
        <v>0</v>
      </c>
      <c r="D460" s="70">
        <f>SUM(D437:D459)</f>
        <v>32949.400150000001</v>
      </c>
      <c r="E460" s="70">
        <f>SUM(E437:E459)</f>
        <v>17194</v>
      </c>
      <c r="F460" s="70">
        <f>SUM(F437:F459)</f>
        <v>14255.856339999998</v>
      </c>
      <c r="G460" s="54" t="s">
        <v>0</v>
      </c>
    </row>
    <row r="461" spans="1:7" ht="15.75">
      <c r="A461" s="42" t="s">
        <v>382</v>
      </c>
      <c r="B461" s="42"/>
      <c r="C461" s="42"/>
      <c r="D461" s="42"/>
      <c r="E461" s="42"/>
      <c r="F461" s="42"/>
      <c r="G461" s="42"/>
    </row>
    <row r="462" spans="1:7" ht="51">
      <c r="A462" s="58" t="s">
        <v>381</v>
      </c>
      <c r="B462" s="61" t="s">
        <v>380</v>
      </c>
      <c r="C462" s="58" t="s">
        <v>310</v>
      </c>
      <c r="D462" s="10">
        <f>58723.45/1000</f>
        <v>58.72345</v>
      </c>
      <c r="E462" s="10">
        <f>58723.45/1000</f>
        <v>58.72345</v>
      </c>
      <c r="F462" s="10">
        <f>58723.45/1000</f>
        <v>58.72345</v>
      </c>
      <c r="G462" s="58" t="s">
        <v>326</v>
      </c>
    </row>
    <row r="463" spans="1:7" ht="63.75">
      <c r="A463" s="58" t="s">
        <v>379</v>
      </c>
      <c r="B463" s="61" t="s">
        <v>378</v>
      </c>
      <c r="C463" s="58" t="s">
        <v>327</v>
      </c>
      <c r="D463" s="10">
        <f>17920/1000</f>
        <v>17.920000000000002</v>
      </c>
      <c r="E463" s="10">
        <f>17920/1000</f>
        <v>17.920000000000002</v>
      </c>
      <c r="F463" s="59"/>
      <c r="G463" s="58" t="s">
        <v>326</v>
      </c>
    </row>
    <row r="464" spans="1:7" ht="51">
      <c r="A464" s="58" t="s">
        <v>377</v>
      </c>
      <c r="B464" s="61" t="s">
        <v>376</v>
      </c>
      <c r="C464" s="62" t="s">
        <v>310</v>
      </c>
      <c r="D464" s="10">
        <f>34716/1000</f>
        <v>34.716000000000001</v>
      </c>
      <c r="E464" s="10">
        <f>34716/1000</f>
        <v>34.716000000000001</v>
      </c>
      <c r="F464" s="10">
        <f>34716/1000</f>
        <v>34.716000000000001</v>
      </c>
      <c r="G464" s="58" t="s">
        <v>306</v>
      </c>
    </row>
    <row r="465" spans="1:7" ht="51">
      <c r="A465" s="58" t="s">
        <v>375</v>
      </c>
      <c r="B465" s="61" t="s">
        <v>374</v>
      </c>
      <c r="C465" s="62" t="s">
        <v>310</v>
      </c>
      <c r="D465" s="10">
        <f>48645.2/1000</f>
        <v>48.645199999999996</v>
      </c>
      <c r="E465" s="10"/>
      <c r="F465" s="59"/>
      <c r="G465" s="58" t="s">
        <v>373</v>
      </c>
    </row>
    <row r="466" spans="1:7" ht="63.75">
      <c r="A466" s="58" t="s">
        <v>370</v>
      </c>
      <c r="B466" s="61" t="s">
        <v>372</v>
      </c>
      <c r="C466" s="12" t="s">
        <v>334</v>
      </c>
      <c r="D466" s="10">
        <f>12735.6/1000</f>
        <v>12.7356</v>
      </c>
      <c r="E466" s="10">
        <v>12.305260000000001</v>
      </c>
      <c r="F466" s="59"/>
      <c r="G466" s="58" t="s">
        <v>333</v>
      </c>
    </row>
    <row r="467" spans="1:7" ht="51">
      <c r="A467" s="58" t="s">
        <v>366</v>
      </c>
      <c r="B467" s="63" t="s">
        <v>371</v>
      </c>
      <c r="C467" s="58" t="s">
        <v>344</v>
      </c>
      <c r="D467" s="10">
        <f>10113/1000</f>
        <v>10.113</v>
      </c>
      <c r="E467" s="10">
        <f>10113/1000</f>
        <v>10.113</v>
      </c>
      <c r="F467" s="10">
        <f>10113/1000</f>
        <v>10.113</v>
      </c>
      <c r="G467" s="58" t="s">
        <v>226</v>
      </c>
    </row>
    <row r="468" spans="1:7" ht="51">
      <c r="A468" s="58" t="s">
        <v>370</v>
      </c>
      <c r="B468" s="63" t="s">
        <v>369</v>
      </c>
      <c r="C468" s="12" t="s">
        <v>315</v>
      </c>
      <c r="D468" s="10">
        <f>954828/1000</f>
        <v>954.82799999999997</v>
      </c>
      <c r="E468" s="10">
        <v>685.75</v>
      </c>
      <c r="F468" s="59"/>
      <c r="G468" s="63" t="s">
        <v>330</v>
      </c>
    </row>
    <row r="469" spans="1:7" ht="51">
      <c r="A469" s="58" t="s">
        <v>366</v>
      </c>
      <c r="B469" s="63" t="s">
        <v>368</v>
      </c>
      <c r="C469" s="12" t="s">
        <v>334</v>
      </c>
      <c r="D469" s="10">
        <v>16.765000000000001</v>
      </c>
      <c r="E469" s="10">
        <v>16.765000000000001</v>
      </c>
      <c r="F469" s="59"/>
      <c r="G469" s="67" t="s">
        <v>347</v>
      </c>
    </row>
    <row r="470" spans="1:7" ht="51">
      <c r="A470" s="58" t="s">
        <v>366</v>
      </c>
      <c r="B470" s="63" t="s">
        <v>367</v>
      </c>
      <c r="C470" s="58" t="s">
        <v>327</v>
      </c>
      <c r="D470" s="10">
        <f>4056/1000</f>
        <v>4.056</v>
      </c>
      <c r="E470" s="10">
        <f>4056/1000</f>
        <v>4.056</v>
      </c>
      <c r="F470" s="59"/>
      <c r="G470" s="58" t="s">
        <v>226</v>
      </c>
    </row>
    <row r="471" spans="1:7" ht="38.25">
      <c r="A471" s="58" t="s">
        <v>366</v>
      </c>
      <c r="B471" s="63" t="s">
        <v>365</v>
      </c>
      <c r="C471" s="12" t="s">
        <v>315</v>
      </c>
      <c r="D471" s="10">
        <f>1238653.99/1000</f>
        <v>1238.65399</v>
      </c>
      <c r="E471" s="10"/>
      <c r="F471" s="59"/>
      <c r="G471" s="67" t="s">
        <v>364</v>
      </c>
    </row>
    <row r="472" spans="1:7" ht="38.25">
      <c r="A472" s="58" t="s">
        <v>353</v>
      </c>
      <c r="B472" s="61" t="s">
        <v>363</v>
      </c>
      <c r="C472" s="58" t="s">
        <v>344</v>
      </c>
      <c r="D472" s="10">
        <f>2700/1000</f>
        <v>2.7</v>
      </c>
      <c r="E472" s="10">
        <f>2700/1000</f>
        <v>2.7</v>
      </c>
      <c r="F472" s="10">
        <f>2700/1000</f>
        <v>2.7</v>
      </c>
      <c r="G472" s="58" t="s">
        <v>226</v>
      </c>
    </row>
    <row r="473" spans="1:7" ht="38.25">
      <c r="A473" s="58" t="s">
        <v>351</v>
      </c>
      <c r="B473" s="61" t="s">
        <v>362</v>
      </c>
      <c r="C473" s="58" t="s">
        <v>344</v>
      </c>
      <c r="D473" s="10">
        <f>2700/1000</f>
        <v>2.7</v>
      </c>
      <c r="E473" s="10">
        <f>2700/1000</f>
        <v>2.7</v>
      </c>
      <c r="F473" s="10">
        <f>2700/1000</f>
        <v>2.7</v>
      </c>
      <c r="G473" s="58" t="s">
        <v>226</v>
      </c>
    </row>
    <row r="474" spans="1:7" ht="38.25">
      <c r="A474" s="58" t="s">
        <v>349</v>
      </c>
      <c r="B474" s="61" t="s">
        <v>361</v>
      </c>
      <c r="C474" s="58" t="s">
        <v>344</v>
      </c>
      <c r="D474" s="10">
        <f>2700/1000</f>
        <v>2.7</v>
      </c>
      <c r="E474" s="10">
        <f>2700/1000</f>
        <v>2.7</v>
      </c>
      <c r="F474" s="10">
        <f>2700/1000</f>
        <v>2.7</v>
      </c>
      <c r="G474" s="58" t="s">
        <v>226</v>
      </c>
    </row>
    <row r="475" spans="1:7" ht="51">
      <c r="A475" s="58" t="s">
        <v>360</v>
      </c>
      <c r="B475" s="61" t="s">
        <v>359</v>
      </c>
      <c r="C475" s="58" t="s">
        <v>310</v>
      </c>
      <c r="D475" s="10">
        <f>61044.84/1000</f>
        <v>61.044839999999994</v>
      </c>
      <c r="E475" s="10">
        <f>61044.84/1000</f>
        <v>61.044839999999994</v>
      </c>
      <c r="F475" s="10">
        <f>61044.84/1000</f>
        <v>61.044839999999994</v>
      </c>
      <c r="G475" s="58" t="s">
        <v>326</v>
      </c>
    </row>
    <row r="476" spans="1:7" ht="51">
      <c r="A476" s="58" t="s">
        <v>358</v>
      </c>
      <c r="B476" s="61" t="s">
        <v>357</v>
      </c>
      <c r="C476" s="58" t="s">
        <v>310</v>
      </c>
      <c r="D476" s="10">
        <f>97555.79/1000</f>
        <v>97.555789999999988</v>
      </c>
      <c r="E476" s="10">
        <f>97555.79/1000</f>
        <v>97.555789999999988</v>
      </c>
      <c r="F476" s="10">
        <f>97555.79/1000</f>
        <v>97.555789999999988</v>
      </c>
      <c r="G476" s="58" t="s">
        <v>326</v>
      </c>
    </row>
    <row r="477" spans="1:7" ht="51">
      <c r="A477" s="58" t="s">
        <v>329</v>
      </c>
      <c r="B477" s="61" t="s">
        <v>356</v>
      </c>
      <c r="C477" s="58" t="s">
        <v>355</v>
      </c>
      <c r="D477" s="10">
        <f>17554.67/1000</f>
        <v>17.554669999999998</v>
      </c>
      <c r="E477" s="10">
        <f>17554.67/1000</f>
        <v>17.554669999999998</v>
      </c>
      <c r="F477" s="59"/>
      <c r="G477" s="58" t="s">
        <v>333</v>
      </c>
    </row>
    <row r="478" spans="1:7" ht="38.25">
      <c r="A478" s="58" t="s">
        <v>329</v>
      </c>
      <c r="B478" s="68" t="s">
        <v>354</v>
      </c>
      <c r="C478" s="12" t="s">
        <v>315</v>
      </c>
      <c r="D478" s="10">
        <f>1404608.4/1000</f>
        <v>1404.6083999999998</v>
      </c>
      <c r="E478" s="10">
        <f>1404608.4/1000</f>
        <v>1404.6083999999998</v>
      </c>
      <c r="F478" s="59"/>
      <c r="G478" s="63" t="s">
        <v>330</v>
      </c>
    </row>
    <row r="479" spans="1:7" ht="51">
      <c r="A479" s="58" t="s">
        <v>353</v>
      </c>
      <c r="B479" s="61" t="s">
        <v>352</v>
      </c>
      <c r="C479" s="12" t="s">
        <v>334</v>
      </c>
      <c r="D479" s="10">
        <f>745.67/1000</f>
        <v>0.74566999999999994</v>
      </c>
      <c r="E479" s="10">
        <f>745.67/1000</f>
        <v>0.74566999999999994</v>
      </c>
      <c r="F479" s="59"/>
      <c r="G479" s="67" t="s">
        <v>347</v>
      </c>
    </row>
    <row r="480" spans="1:7" ht="51">
      <c r="A480" s="58" t="s">
        <v>351</v>
      </c>
      <c r="B480" s="61" t="s">
        <v>350</v>
      </c>
      <c r="C480" s="12" t="s">
        <v>334</v>
      </c>
      <c r="D480" s="10">
        <f>813.9/1000</f>
        <v>0.81389999999999996</v>
      </c>
      <c r="E480" s="10">
        <f>813.9/1000</f>
        <v>0.81389999999999996</v>
      </c>
      <c r="F480" s="59"/>
      <c r="G480" s="67" t="s">
        <v>347</v>
      </c>
    </row>
    <row r="481" spans="1:7" ht="38.25">
      <c r="A481" s="58" t="s">
        <v>349</v>
      </c>
      <c r="B481" s="61" t="s">
        <v>348</v>
      </c>
      <c r="C481" s="12" t="s">
        <v>334</v>
      </c>
      <c r="D481" s="10">
        <f>638.95/1000</f>
        <v>0.63895000000000002</v>
      </c>
      <c r="E481" s="10">
        <f>638.95/1000</f>
        <v>0.63895000000000002</v>
      </c>
      <c r="F481" s="59"/>
      <c r="G481" s="67" t="s">
        <v>347</v>
      </c>
    </row>
    <row r="482" spans="1:7" ht="38.25">
      <c r="A482" s="58" t="s">
        <v>346</v>
      </c>
      <c r="B482" s="61" t="s">
        <v>345</v>
      </c>
      <c r="C482" s="58" t="s">
        <v>344</v>
      </c>
      <c r="D482" s="10">
        <f>9142.2/1000</f>
        <v>9.1422000000000008</v>
      </c>
      <c r="E482" s="10">
        <f>9142.2/1000</f>
        <v>9.1422000000000008</v>
      </c>
      <c r="F482" s="59"/>
      <c r="G482" s="58" t="s">
        <v>226</v>
      </c>
    </row>
    <row r="483" spans="1:7" ht="38.25">
      <c r="A483" s="58" t="s">
        <v>337</v>
      </c>
      <c r="B483" s="61" t="s">
        <v>343</v>
      </c>
      <c r="C483" s="12" t="s">
        <v>342</v>
      </c>
      <c r="D483" s="64">
        <v>2413.873</v>
      </c>
      <c r="E483" s="64">
        <v>2413.873</v>
      </c>
      <c r="F483" s="66">
        <f>1577263.41/1000</f>
        <v>1577.26341</v>
      </c>
      <c r="G483" s="58" t="s">
        <v>341</v>
      </c>
    </row>
    <row r="484" spans="1:7" ht="38.25">
      <c r="A484" s="58" t="s">
        <v>332</v>
      </c>
      <c r="B484" s="58" t="s">
        <v>340</v>
      </c>
      <c r="C484" s="58" t="s">
        <v>327</v>
      </c>
      <c r="D484" s="64">
        <f>4579.05/1000</f>
        <v>4.5790500000000005</v>
      </c>
      <c r="E484" s="64">
        <f>4579.05/1000</f>
        <v>4.5790500000000005</v>
      </c>
      <c r="F484" s="10">
        <f>4579.05/1000</f>
        <v>4.5790500000000005</v>
      </c>
      <c r="G484" s="58" t="s">
        <v>339</v>
      </c>
    </row>
    <row r="485" spans="1:7" ht="51">
      <c r="A485" s="58" t="s">
        <v>337</v>
      </c>
      <c r="B485" s="58" t="s">
        <v>338</v>
      </c>
      <c r="C485" s="58" t="s">
        <v>327</v>
      </c>
      <c r="D485" s="64">
        <f>7560/1000</f>
        <v>7.56</v>
      </c>
      <c r="E485" s="64">
        <f>7560/1000</f>
        <v>7.56</v>
      </c>
      <c r="F485" s="59"/>
      <c r="G485" s="58" t="s">
        <v>326</v>
      </c>
    </row>
    <row r="486" spans="1:7" ht="51">
      <c r="A486" s="58" t="s">
        <v>337</v>
      </c>
      <c r="B486" s="58" t="s">
        <v>336</v>
      </c>
      <c r="C486" s="12" t="s">
        <v>334</v>
      </c>
      <c r="D486" s="64">
        <f>30096.14/1000</f>
        <v>30.096139999999998</v>
      </c>
      <c r="E486" s="64">
        <f>30096.14/1000</f>
        <v>30.096139999999998</v>
      </c>
      <c r="F486" s="59"/>
      <c r="G486" s="58" t="s">
        <v>333</v>
      </c>
    </row>
    <row r="487" spans="1:7" ht="38.25">
      <c r="A487" s="58" t="s">
        <v>332</v>
      </c>
      <c r="B487" s="58" t="s">
        <v>335</v>
      </c>
      <c r="C487" s="12" t="s">
        <v>334</v>
      </c>
      <c r="D487" s="64">
        <f>17897.8/1000</f>
        <v>17.8978</v>
      </c>
      <c r="E487" s="64">
        <f>17897.8/1000</f>
        <v>17.8978</v>
      </c>
      <c r="F487" s="10">
        <f>17897.8/1000</f>
        <v>17.8978</v>
      </c>
      <c r="G487" s="58" t="s">
        <v>333</v>
      </c>
    </row>
    <row r="488" spans="1:7" ht="47.25">
      <c r="A488" s="58" t="s">
        <v>332</v>
      </c>
      <c r="B488" s="65" t="s">
        <v>331</v>
      </c>
      <c r="C488" s="12" t="s">
        <v>315</v>
      </c>
      <c r="D488" s="64">
        <f>1398706.8/1000</f>
        <v>1398.7068000000002</v>
      </c>
      <c r="E488" s="64">
        <f>1398706.8/1000</f>
        <v>1398.7068000000002</v>
      </c>
      <c r="F488" s="10">
        <f>1398706.8/1000</f>
        <v>1398.7068000000002</v>
      </c>
      <c r="G488" s="63" t="s">
        <v>330</v>
      </c>
    </row>
    <row r="489" spans="1:7" ht="51">
      <c r="A489" s="58" t="s">
        <v>329</v>
      </c>
      <c r="B489" s="61" t="s">
        <v>328</v>
      </c>
      <c r="C489" s="58" t="s">
        <v>327</v>
      </c>
      <c r="D489" s="10">
        <f>4320/1000</f>
        <v>4.32</v>
      </c>
      <c r="E489" s="10">
        <f>4320/1000</f>
        <v>4.32</v>
      </c>
      <c r="F489" s="59"/>
      <c r="G489" s="58" t="s">
        <v>326</v>
      </c>
    </row>
    <row r="490" spans="1:7" ht="25.5">
      <c r="A490" s="58" t="s">
        <v>325</v>
      </c>
      <c r="B490" s="61" t="s">
        <v>324</v>
      </c>
      <c r="C490" s="62" t="s">
        <v>310</v>
      </c>
      <c r="D490" s="10">
        <v>200</v>
      </c>
      <c r="E490" s="10"/>
      <c r="F490" s="59"/>
      <c r="G490" s="58" t="s">
        <v>323</v>
      </c>
    </row>
    <row r="491" spans="1:7" ht="25.5">
      <c r="A491" s="58" t="s">
        <v>322</v>
      </c>
      <c r="B491" s="61" t="s">
        <v>321</v>
      </c>
      <c r="C491" s="62" t="s">
        <v>310</v>
      </c>
      <c r="D491" s="10">
        <v>100</v>
      </c>
      <c r="E491" s="10"/>
      <c r="F491" s="59"/>
      <c r="G491" s="58" t="s">
        <v>226</v>
      </c>
    </row>
    <row r="492" spans="1:7" ht="38.25">
      <c r="A492" s="58" t="s">
        <v>320</v>
      </c>
      <c r="B492" s="61" t="s">
        <v>319</v>
      </c>
      <c r="C492" s="58" t="s">
        <v>310</v>
      </c>
      <c r="D492" s="10">
        <v>10.455</v>
      </c>
      <c r="E492" s="10"/>
      <c r="F492" s="59"/>
      <c r="G492" s="58" t="s">
        <v>318</v>
      </c>
    </row>
    <row r="493" spans="1:7" ht="38.25">
      <c r="A493" s="58" t="s">
        <v>317</v>
      </c>
      <c r="B493" s="61" t="s">
        <v>316</v>
      </c>
      <c r="C493" s="12" t="s">
        <v>315</v>
      </c>
      <c r="D493" s="10">
        <v>545.96500000000003</v>
      </c>
      <c r="E493" s="10"/>
      <c r="F493" s="59"/>
      <c r="G493" s="58"/>
    </row>
    <row r="494" spans="1:7" ht="38.25">
      <c r="A494" s="58" t="s">
        <v>314</v>
      </c>
      <c r="B494" s="61" t="s">
        <v>313</v>
      </c>
      <c r="C494" s="58" t="s">
        <v>310</v>
      </c>
      <c r="D494" s="10">
        <v>121.42</v>
      </c>
      <c r="E494" s="10"/>
      <c r="F494" s="59"/>
      <c r="G494" s="58" t="s">
        <v>309</v>
      </c>
    </row>
    <row r="495" spans="1:7" ht="25.5">
      <c r="A495" s="58" t="s">
        <v>312</v>
      </c>
      <c r="B495" s="61" t="s">
        <v>311</v>
      </c>
      <c r="C495" s="58" t="s">
        <v>310</v>
      </c>
      <c r="D495" s="10">
        <v>36.201999999999998</v>
      </c>
      <c r="E495" s="10"/>
      <c r="F495" s="59"/>
      <c r="G495" s="58" t="s">
        <v>309</v>
      </c>
    </row>
    <row r="496" spans="1:7">
      <c r="A496" s="58"/>
      <c r="B496" s="61"/>
      <c r="C496" s="58"/>
      <c r="D496" s="10"/>
      <c r="E496" s="10"/>
      <c r="F496" s="59"/>
      <c r="G496" s="58"/>
    </row>
    <row r="497" spans="1:7" ht="14.25">
      <c r="A497" s="58"/>
      <c r="B497" s="60" t="s">
        <v>1</v>
      </c>
      <c r="C497" s="58"/>
      <c r="D497" s="10"/>
      <c r="E497" s="10"/>
      <c r="F497" s="59"/>
      <c r="G497" s="58"/>
    </row>
    <row r="498" spans="1:7" ht="15">
      <c r="A498" s="57"/>
      <c r="B498" s="56"/>
      <c r="C498" s="54" t="s">
        <v>0</v>
      </c>
      <c r="D498" s="55">
        <f>SUM(D462:D496)</f>
        <v>8888.4354499999972</v>
      </c>
      <c r="E498" s="55">
        <f>SUM(E462:E495)</f>
        <v>6317.5859199999995</v>
      </c>
      <c r="F498" s="55">
        <f>SUM(F462:F495)</f>
        <v>3268.7001399999999</v>
      </c>
      <c r="G498" s="54" t="s">
        <v>0</v>
      </c>
    </row>
    <row r="499" spans="1:7" ht="17.45" customHeight="1">
      <c r="A499" s="53" t="s">
        <v>308</v>
      </c>
      <c r="B499" s="53"/>
      <c r="C499" s="53"/>
      <c r="D499" s="53"/>
      <c r="E499" s="53"/>
      <c r="F499" s="53"/>
      <c r="G499" s="53"/>
    </row>
    <row r="500" spans="1:7" ht="75">
      <c r="A500" s="49" t="s">
        <v>305</v>
      </c>
      <c r="B500" s="49" t="s">
        <v>307</v>
      </c>
      <c r="C500" s="49" t="s">
        <v>303</v>
      </c>
      <c r="D500" s="52">
        <v>750</v>
      </c>
      <c r="E500" s="52">
        <v>750</v>
      </c>
      <c r="F500" s="52">
        <v>55.061</v>
      </c>
      <c r="G500" s="47" t="s">
        <v>306</v>
      </c>
    </row>
    <row r="501" spans="1:7" ht="61.5" customHeight="1">
      <c r="A501" s="49" t="s">
        <v>305</v>
      </c>
      <c r="B501" s="49" t="s">
        <v>304</v>
      </c>
      <c r="C501" s="49" t="s">
        <v>303</v>
      </c>
      <c r="D501" s="52">
        <v>1100</v>
      </c>
      <c r="E501" s="52">
        <v>1100</v>
      </c>
      <c r="F501" s="52">
        <v>1092.9000000000001</v>
      </c>
      <c r="G501" s="51" t="s">
        <v>302</v>
      </c>
    </row>
    <row r="502" spans="1:7" ht="60">
      <c r="A502" s="49" t="s">
        <v>301</v>
      </c>
      <c r="B502" s="50" t="s">
        <v>300</v>
      </c>
      <c r="C502" s="49" t="s">
        <v>299</v>
      </c>
      <c r="D502" s="48">
        <v>10000</v>
      </c>
      <c r="E502" s="48">
        <v>300</v>
      </c>
      <c r="F502" s="48">
        <v>299.875</v>
      </c>
      <c r="G502" s="47" t="s">
        <v>298</v>
      </c>
    </row>
    <row r="503" spans="1:7" ht="14.25">
      <c r="A503" s="46"/>
      <c r="B503" s="45" t="s">
        <v>1</v>
      </c>
      <c r="C503" s="43" t="s">
        <v>0</v>
      </c>
      <c r="D503" s="44">
        <f>SUM(D500:D502)</f>
        <v>11850</v>
      </c>
      <c r="E503" s="44">
        <f>SUM(E500:E502)</f>
        <v>2150</v>
      </c>
      <c r="F503" s="44">
        <f>SUM(F500:F502)</f>
        <v>1447.836</v>
      </c>
      <c r="G503" s="43" t="s">
        <v>0</v>
      </c>
    </row>
    <row r="504" spans="1:7" ht="15.75">
      <c r="A504" s="42" t="s">
        <v>297</v>
      </c>
      <c r="B504" s="42"/>
      <c r="C504" s="42"/>
      <c r="D504" s="42"/>
      <c r="E504" s="42"/>
      <c r="F504" s="42"/>
      <c r="G504" s="42"/>
    </row>
    <row r="505" spans="1:7" ht="38.25">
      <c r="A505" s="41" t="s">
        <v>296</v>
      </c>
      <c r="B505" s="12" t="s">
        <v>295</v>
      </c>
      <c r="C505" s="17" t="s">
        <v>294</v>
      </c>
      <c r="D505" s="10">
        <v>1284.174</v>
      </c>
      <c r="E505" s="10">
        <v>907</v>
      </c>
      <c r="F505" s="10">
        <v>27.332999999999998</v>
      </c>
      <c r="G505" s="13" t="s">
        <v>90</v>
      </c>
    </row>
    <row r="506" spans="1:7" ht="38.25">
      <c r="A506" s="41"/>
      <c r="B506" s="12" t="s">
        <v>293</v>
      </c>
      <c r="C506" s="17" t="s">
        <v>29</v>
      </c>
      <c r="D506" s="10"/>
      <c r="E506" s="10"/>
      <c r="F506" s="10">
        <v>816.59500000000003</v>
      </c>
      <c r="G506" s="40" t="s">
        <v>292</v>
      </c>
    </row>
    <row r="507" spans="1:7">
      <c r="A507" s="12"/>
      <c r="B507" s="12"/>
      <c r="C507" s="16" t="s">
        <v>42</v>
      </c>
      <c r="D507" s="10"/>
      <c r="E507" s="10"/>
      <c r="F507" s="10">
        <v>16.582999999999998</v>
      </c>
      <c r="G507" s="8" t="s">
        <v>41</v>
      </c>
    </row>
    <row r="508" spans="1:7" ht="38.25">
      <c r="A508" s="12" t="s">
        <v>291</v>
      </c>
      <c r="B508" s="12" t="s">
        <v>284</v>
      </c>
      <c r="C508" s="17" t="s">
        <v>236</v>
      </c>
      <c r="D508" s="10">
        <v>800</v>
      </c>
      <c r="E508" s="10">
        <v>0</v>
      </c>
      <c r="F508" s="10">
        <v>0</v>
      </c>
      <c r="G508" s="8" t="s">
        <v>7</v>
      </c>
    </row>
    <row r="509" spans="1:7" ht="38.25">
      <c r="A509" s="12" t="s">
        <v>290</v>
      </c>
      <c r="B509" s="12" t="s">
        <v>287</v>
      </c>
      <c r="C509" s="17" t="s">
        <v>29</v>
      </c>
      <c r="D509" s="10">
        <v>141.85657649999999</v>
      </c>
      <c r="E509" s="10">
        <v>0</v>
      </c>
      <c r="F509" s="10">
        <v>0</v>
      </c>
      <c r="G509" s="8" t="s">
        <v>289</v>
      </c>
    </row>
    <row r="510" spans="1:7" ht="51">
      <c r="A510" s="12" t="s">
        <v>288</v>
      </c>
      <c r="B510" s="12" t="s">
        <v>287</v>
      </c>
      <c r="C510" s="17" t="s">
        <v>29</v>
      </c>
      <c r="D510" s="10">
        <v>3790.373</v>
      </c>
      <c r="E510" s="10">
        <v>0</v>
      </c>
      <c r="F510" s="10">
        <v>0</v>
      </c>
      <c r="G510" s="8" t="s">
        <v>7</v>
      </c>
    </row>
    <row r="511" spans="1:7" ht="38.25">
      <c r="A511" s="12" t="s">
        <v>286</v>
      </c>
      <c r="B511" s="12" t="s">
        <v>284</v>
      </c>
      <c r="C511" s="16"/>
      <c r="D511" s="10">
        <v>434.83100000000002</v>
      </c>
      <c r="E511" s="10">
        <v>0</v>
      </c>
      <c r="F511" s="10">
        <v>0</v>
      </c>
      <c r="G511" s="8" t="s">
        <v>7</v>
      </c>
    </row>
    <row r="512" spans="1:7" ht="38.25">
      <c r="A512" s="12" t="s">
        <v>285</v>
      </c>
      <c r="B512" s="12" t="s">
        <v>284</v>
      </c>
      <c r="C512" s="16"/>
      <c r="D512" s="10">
        <v>13782.295</v>
      </c>
      <c r="E512" s="10">
        <v>0</v>
      </c>
      <c r="F512" s="10">
        <v>0</v>
      </c>
      <c r="G512" s="8" t="s">
        <v>7</v>
      </c>
    </row>
    <row r="513" spans="1:7" ht="38.25">
      <c r="A513" s="12" t="s">
        <v>283</v>
      </c>
      <c r="B513" s="39" t="s">
        <v>282</v>
      </c>
      <c r="C513" s="11" t="s">
        <v>29</v>
      </c>
      <c r="D513" s="10">
        <v>1825.9549999999999</v>
      </c>
      <c r="E513" s="10">
        <v>1500</v>
      </c>
      <c r="F513" s="9">
        <v>1438.307</v>
      </c>
      <c r="G513" s="19" t="s">
        <v>175</v>
      </c>
    </row>
    <row r="514" spans="1:7">
      <c r="A514" s="12"/>
      <c r="B514" s="39"/>
      <c r="C514" s="16" t="s">
        <v>42</v>
      </c>
      <c r="D514" s="10"/>
      <c r="E514" s="10"/>
      <c r="F514" s="9">
        <v>27.515000000000001</v>
      </c>
      <c r="G514" s="8" t="s">
        <v>41</v>
      </c>
    </row>
    <row r="515" spans="1:7" ht="25.5">
      <c r="A515" s="12" t="s">
        <v>281</v>
      </c>
      <c r="B515" s="39" t="s">
        <v>280</v>
      </c>
      <c r="C515" s="11" t="s">
        <v>29</v>
      </c>
      <c r="D515" s="10">
        <v>74.045000000000002</v>
      </c>
      <c r="E515" s="10">
        <v>0</v>
      </c>
      <c r="F515" s="9">
        <v>0</v>
      </c>
      <c r="G515" s="8" t="s">
        <v>7</v>
      </c>
    </row>
    <row r="516" spans="1:7" ht="38.25">
      <c r="A516" s="37" t="s">
        <v>279</v>
      </c>
      <c r="B516" s="12" t="s">
        <v>278</v>
      </c>
      <c r="C516" s="11" t="s">
        <v>29</v>
      </c>
      <c r="D516" s="10">
        <v>266.16899999999998</v>
      </c>
      <c r="E516" s="10">
        <v>266.16899999999998</v>
      </c>
      <c r="F516" s="38">
        <v>259.83999999999997</v>
      </c>
      <c r="G516" s="8" t="s">
        <v>277</v>
      </c>
    </row>
    <row r="517" spans="1:7">
      <c r="A517" s="37"/>
      <c r="B517" s="12"/>
      <c r="C517" s="16" t="s">
        <v>42</v>
      </c>
      <c r="D517" s="10"/>
      <c r="E517" s="10"/>
      <c r="F517" s="9">
        <v>5.3019999999999996</v>
      </c>
      <c r="G517" s="8" t="s">
        <v>41</v>
      </c>
    </row>
    <row r="518" spans="1:7" ht="38.25">
      <c r="A518" s="37"/>
      <c r="B518" s="12" t="s">
        <v>276</v>
      </c>
      <c r="C518" s="17" t="s">
        <v>275</v>
      </c>
      <c r="D518" s="10"/>
      <c r="E518" s="10"/>
      <c r="F518" s="9">
        <v>1.026</v>
      </c>
      <c r="G518" s="8" t="s">
        <v>207</v>
      </c>
    </row>
    <row r="519" spans="1:7" ht="25.5">
      <c r="A519" s="18" t="s">
        <v>274</v>
      </c>
      <c r="B519" s="12" t="s">
        <v>273</v>
      </c>
      <c r="C519" s="17" t="s">
        <v>29</v>
      </c>
      <c r="D519" s="10">
        <v>434</v>
      </c>
      <c r="E519" s="10">
        <v>100</v>
      </c>
      <c r="F519" s="9">
        <v>80.197999999999993</v>
      </c>
      <c r="G519" s="8" t="s">
        <v>272</v>
      </c>
    </row>
    <row r="520" spans="1:7">
      <c r="A520" s="18"/>
      <c r="B520" s="12"/>
      <c r="C520" s="16" t="s">
        <v>42</v>
      </c>
      <c r="D520" s="10"/>
      <c r="E520" s="10"/>
      <c r="F520" s="9">
        <v>2.298</v>
      </c>
      <c r="G520" s="8" t="s">
        <v>41</v>
      </c>
    </row>
    <row r="521" spans="1:7" ht="25.5">
      <c r="A521" s="18" t="s">
        <v>271</v>
      </c>
      <c r="B521" s="12" t="s">
        <v>270</v>
      </c>
      <c r="C521" s="17" t="s">
        <v>29</v>
      </c>
      <c r="D521" s="10">
        <v>620</v>
      </c>
      <c r="E521" s="10">
        <v>237.185</v>
      </c>
      <c r="F521" s="9">
        <v>148.797</v>
      </c>
      <c r="G521" s="8" t="s">
        <v>269</v>
      </c>
    </row>
    <row r="522" spans="1:7">
      <c r="A522" s="12"/>
      <c r="B522" s="12"/>
      <c r="C522" s="16" t="s">
        <v>42</v>
      </c>
      <c r="D522" s="10"/>
      <c r="E522" s="10"/>
      <c r="F522" s="9">
        <v>3.3679999999999999</v>
      </c>
      <c r="G522" s="8" t="s">
        <v>41</v>
      </c>
    </row>
    <row r="523" spans="1:7" ht="25.5">
      <c r="A523" s="12" t="s">
        <v>268</v>
      </c>
      <c r="B523" s="12" t="s">
        <v>253</v>
      </c>
      <c r="C523" s="17" t="s">
        <v>29</v>
      </c>
      <c r="D523" s="10">
        <v>610</v>
      </c>
      <c r="E523" s="10">
        <v>0</v>
      </c>
      <c r="F523" s="10">
        <v>0</v>
      </c>
      <c r="G523" s="8" t="s">
        <v>7</v>
      </c>
    </row>
    <row r="524" spans="1:7" ht="25.5">
      <c r="A524" s="13" t="s">
        <v>267</v>
      </c>
      <c r="B524" s="12" t="s">
        <v>253</v>
      </c>
      <c r="C524" s="17" t="s">
        <v>29</v>
      </c>
      <c r="D524" s="10">
        <v>911.95600000000002</v>
      </c>
      <c r="E524" s="10">
        <v>0</v>
      </c>
      <c r="F524" s="10">
        <v>0</v>
      </c>
      <c r="G524" s="8" t="s">
        <v>7</v>
      </c>
    </row>
    <row r="525" spans="1:7" ht="25.5">
      <c r="A525" s="13" t="s">
        <v>266</v>
      </c>
      <c r="B525" s="12" t="s">
        <v>253</v>
      </c>
      <c r="C525" s="17" t="s">
        <v>29</v>
      </c>
      <c r="D525" s="10">
        <v>780</v>
      </c>
      <c r="E525" s="10">
        <v>0</v>
      </c>
      <c r="F525" s="10">
        <v>0</v>
      </c>
      <c r="G525" s="8" t="s">
        <v>7</v>
      </c>
    </row>
    <row r="526" spans="1:7" ht="25.5">
      <c r="A526" s="13" t="s">
        <v>265</v>
      </c>
      <c r="B526" s="12" t="s">
        <v>253</v>
      </c>
      <c r="C526" s="17" t="s">
        <v>29</v>
      </c>
      <c r="D526" s="10">
        <v>1150</v>
      </c>
      <c r="E526" s="10">
        <v>0</v>
      </c>
      <c r="F526" s="10">
        <v>0</v>
      </c>
      <c r="G526" s="8" t="s">
        <v>7</v>
      </c>
    </row>
    <row r="527" spans="1:7" ht="25.5">
      <c r="A527" s="13" t="s">
        <v>264</v>
      </c>
      <c r="B527" s="12" t="s">
        <v>253</v>
      </c>
      <c r="C527" s="17" t="s">
        <v>29</v>
      </c>
      <c r="D527" s="10">
        <v>1000</v>
      </c>
      <c r="E527" s="10">
        <v>0</v>
      </c>
      <c r="F527" s="10">
        <v>0</v>
      </c>
      <c r="G527" s="8" t="s">
        <v>7</v>
      </c>
    </row>
    <row r="528" spans="1:7" ht="25.5">
      <c r="A528" s="13" t="s">
        <v>263</v>
      </c>
      <c r="B528" s="12" t="s">
        <v>253</v>
      </c>
      <c r="C528" s="17" t="s">
        <v>29</v>
      </c>
      <c r="D528" s="10">
        <v>595</v>
      </c>
      <c r="E528" s="10">
        <v>0</v>
      </c>
      <c r="F528" s="10">
        <v>0</v>
      </c>
      <c r="G528" s="8" t="s">
        <v>262</v>
      </c>
    </row>
    <row r="529" spans="1:7" ht="25.5">
      <c r="A529" s="13" t="s">
        <v>261</v>
      </c>
      <c r="B529" s="12" t="s">
        <v>253</v>
      </c>
      <c r="C529" s="17" t="s">
        <v>29</v>
      </c>
      <c r="D529" s="10">
        <v>1086.5219999999999</v>
      </c>
      <c r="E529" s="10">
        <v>0</v>
      </c>
      <c r="F529" s="10">
        <v>0</v>
      </c>
      <c r="G529" s="8" t="s">
        <v>7</v>
      </c>
    </row>
    <row r="530" spans="1:7" ht="25.5">
      <c r="A530" s="13" t="s">
        <v>260</v>
      </c>
      <c r="B530" s="12" t="s">
        <v>253</v>
      </c>
      <c r="C530" s="17" t="s">
        <v>29</v>
      </c>
      <c r="D530" s="10">
        <v>702.52916000000005</v>
      </c>
      <c r="E530" s="10">
        <v>0</v>
      </c>
      <c r="F530" s="10">
        <v>0</v>
      </c>
      <c r="G530" s="8" t="s">
        <v>7</v>
      </c>
    </row>
    <row r="531" spans="1:7" ht="25.5">
      <c r="A531" s="13" t="s">
        <v>259</v>
      </c>
      <c r="B531" s="12" t="s">
        <v>253</v>
      </c>
      <c r="C531" s="17" t="s">
        <v>29</v>
      </c>
      <c r="D531" s="10">
        <v>870</v>
      </c>
      <c r="E531" s="10">
        <v>0</v>
      </c>
      <c r="F531" s="10">
        <v>0</v>
      </c>
      <c r="G531" s="8" t="s">
        <v>7</v>
      </c>
    </row>
    <row r="532" spans="1:7" ht="25.5">
      <c r="A532" s="13" t="s">
        <v>258</v>
      </c>
      <c r="B532" s="12" t="s">
        <v>253</v>
      </c>
      <c r="C532" s="17" t="s">
        <v>29</v>
      </c>
      <c r="D532" s="10">
        <v>918.11199999999997</v>
      </c>
      <c r="E532" s="10">
        <v>0</v>
      </c>
      <c r="F532" s="10">
        <v>0</v>
      </c>
      <c r="G532" s="8" t="s">
        <v>7</v>
      </c>
    </row>
    <row r="533" spans="1:7" ht="25.5">
      <c r="A533" s="13" t="s">
        <v>257</v>
      </c>
      <c r="B533" s="12" t="s">
        <v>253</v>
      </c>
      <c r="C533" s="17" t="s">
        <v>29</v>
      </c>
      <c r="D533" s="10">
        <v>102</v>
      </c>
      <c r="E533" s="10">
        <v>0</v>
      </c>
      <c r="F533" s="10">
        <v>0</v>
      </c>
      <c r="G533" s="8" t="s">
        <v>7</v>
      </c>
    </row>
    <row r="534" spans="1:7" ht="25.5">
      <c r="A534" s="25" t="s">
        <v>256</v>
      </c>
      <c r="B534" s="12" t="s">
        <v>253</v>
      </c>
      <c r="C534" s="17" t="s">
        <v>29</v>
      </c>
      <c r="D534" s="10">
        <v>1026</v>
      </c>
      <c r="E534" s="10">
        <v>0</v>
      </c>
      <c r="F534" s="10">
        <v>0</v>
      </c>
      <c r="G534" s="8" t="s">
        <v>255</v>
      </c>
    </row>
    <row r="535" spans="1:7" ht="25.5">
      <c r="A535" s="25" t="s">
        <v>254</v>
      </c>
      <c r="B535" s="12" t="s">
        <v>253</v>
      </c>
      <c r="C535" s="17" t="s">
        <v>29</v>
      </c>
      <c r="D535" s="10">
        <v>963.41</v>
      </c>
      <c r="E535" s="10">
        <v>0</v>
      </c>
      <c r="F535" s="10">
        <v>0</v>
      </c>
      <c r="G535" s="8" t="s">
        <v>7</v>
      </c>
    </row>
    <row r="536" spans="1:7">
      <c r="A536" s="13" t="s">
        <v>252</v>
      </c>
      <c r="B536" s="12" t="s">
        <v>248</v>
      </c>
      <c r="C536" s="17" t="s">
        <v>29</v>
      </c>
      <c r="D536" s="10">
        <v>1153</v>
      </c>
      <c r="E536" s="10">
        <v>0</v>
      </c>
      <c r="F536" s="10">
        <v>0</v>
      </c>
      <c r="G536" s="8" t="s">
        <v>7</v>
      </c>
    </row>
    <row r="537" spans="1:7">
      <c r="A537" s="13" t="s">
        <v>251</v>
      </c>
      <c r="B537" s="12" t="s">
        <v>248</v>
      </c>
      <c r="C537" s="17" t="s">
        <v>29</v>
      </c>
      <c r="D537" s="10">
        <v>1070.5070000000001</v>
      </c>
      <c r="E537" s="10">
        <v>0</v>
      </c>
      <c r="F537" s="10">
        <v>0</v>
      </c>
      <c r="G537" s="8" t="s">
        <v>250</v>
      </c>
    </row>
    <row r="538" spans="1:7" ht="38.25">
      <c r="A538" s="13" t="s">
        <v>249</v>
      </c>
      <c r="B538" s="12" t="s">
        <v>248</v>
      </c>
      <c r="C538" s="17" t="s">
        <v>236</v>
      </c>
      <c r="D538" s="10">
        <v>80</v>
      </c>
      <c r="E538" s="10">
        <v>0</v>
      </c>
      <c r="F538" s="10">
        <v>0</v>
      </c>
      <c r="G538" s="8" t="s">
        <v>7</v>
      </c>
    </row>
    <row r="539" spans="1:7" ht="38.25">
      <c r="A539" s="12" t="s">
        <v>247</v>
      </c>
      <c r="B539" s="12" t="s">
        <v>246</v>
      </c>
      <c r="C539" s="17" t="s">
        <v>236</v>
      </c>
      <c r="D539" s="10">
        <v>27.486999999999998</v>
      </c>
      <c r="E539" s="10">
        <v>27.486999999999998</v>
      </c>
      <c r="F539" s="9">
        <v>27.486999999999998</v>
      </c>
      <c r="G539" s="8" t="s">
        <v>231</v>
      </c>
    </row>
    <row r="540" spans="1:7" ht="25.5">
      <c r="A540" s="12" t="s">
        <v>245</v>
      </c>
      <c r="B540" s="12" t="s">
        <v>244</v>
      </c>
      <c r="C540" s="17" t="s">
        <v>29</v>
      </c>
      <c r="D540" s="10">
        <v>801.51</v>
      </c>
      <c r="E540" s="10">
        <v>801.51</v>
      </c>
      <c r="F540" s="9">
        <v>355.66800000000001</v>
      </c>
      <c r="G540" s="8" t="s">
        <v>243</v>
      </c>
    </row>
    <row r="541" spans="1:7">
      <c r="A541" s="12"/>
      <c r="B541" s="12"/>
      <c r="C541" s="16" t="s">
        <v>42</v>
      </c>
      <c r="D541" s="10"/>
      <c r="E541" s="10"/>
      <c r="F541" s="9">
        <v>7.89</v>
      </c>
      <c r="G541" s="8" t="s">
        <v>41</v>
      </c>
    </row>
    <row r="542" spans="1:7" ht="38.25">
      <c r="A542" s="12" t="s">
        <v>242</v>
      </c>
      <c r="B542" s="12" t="s">
        <v>241</v>
      </c>
      <c r="C542" s="17" t="s">
        <v>58</v>
      </c>
      <c r="D542" s="10">
        <v>1426.25</v>
      </c>
      <c r="E542" s="10">
        <f>752.313+6.839</f>
        <v>759.15200000000004</v>
      </c>
      <c r="F542" s="9">
        <v>51.834000000000003</v>
      </c>
      <c r="G542" s="8" t="s">
        <v>231</v>
      </c>
    </row>
    <row r="543" spans="1:7" ht="38.25">
      <c r="A543" s="12" t="s">
        <v>240</v>
      </c>
      <c r="B543" s="12" t="s">
        <v>239</v>
      </c>
      <c r="C543" s="17" t="s">
        <v>236</v>
      </c>
      <c r="D543" s="10">
        <v>1113.569</v>
      </c>
      <c r="E543" s="10">
        <v>46.198999999999998</v>
      </c>
      <c r="F543" s="9">
        <v>46.198999999999998</v>
      </c>
      <c r="G543" s="8" t="s">
        <v>231</v>
      </c>
    </row>
    <row r="544" spans="1:7" ht="38.25">
      <c r="A544" s="12" t="s">
        <v>238</v>
      </c>
      <c r="B544" s="12" t="s">
        <v>237</v>
      </c>
      <c r="C544" s="17" t="s">
        <v>236</v>
      </c>
      <c r="D544" s="10">
        <v>1150</v>
      </c>
      <c r="E544" s="10">
        <v>45.216000000000001</v>
      </c>
      <c r="F544" s="9">
        <v>45.216000000000001</v>
      </c>
      <c r="G544" s="8" t="s">
        <v>231</v>
      </c>
    </row>
    <row r="545" spans="1:7" ht="25.5">
      <c r="A545" s="12" t="s">
        <v>235</v>
      </c>
      <c r="B545" s="12" t="s">
        <v>234</v>
      </c>
      <c r="C545" s="17" t="s">
        <v>218</v>
      </c>
      <c r="D545" s="10">
        <v>822.51400000000001</v>
      </c>
      <c r="E545" s="10">
        <v>29.587</v>
      </c>
      <c r="F545" s="10">
        <v>29.587</v>
      </c>
      <c r="G545" s="8" t="s">
        <v>231</v>
      </c>
    </row>
    <row r="546" spans="1:7" ht="25.5">
      <c r="A546" s="12" t="s">
        <v>233</v>
      </c>
      <c r="B546" s="12" t="s">
        <v>232</v>
      </c>
      <c r="C546" s="17" t="s">
        <v>218</v>
      </c>
      <c r="D546" s="10">
        <v>754.32</v>
      </c>
      <c r="E546" s="10">
        <v>27.138000000000002</v>
      </c>
      <c r="F546" s="9">
        <v>27.138000000000002</v>
      </c>
      <c r="G546" s="8" t="s">
        <v>231</v>
      </c>
    </row>
    <row r="547" spans="1:7" ht="25.5">
      <c r="A547" s="36" t="s">
        <v>230</v>
      </c>
      <c r="B547" s="12" t="s">
        <v>229</v>
      </c>
      <c r="C547" s="17" t="s">
        <v>218</v>
      </c>
      <c r="D547" s="10">
        <v>515</v>
      </c>
      <c r="E547" s="10">
        <v>14.364000000000001</v>
      </c>
      <c r="F547" s="9">
        <v>0</v>
      </c>
      <c r="G547" s="35" t="s">
        <v>226</v>
      </c>
    </row>
    <row r="548" spans="1:7" ht="25.5">
      <c r="A548" s="36" t="s">
        <v>228</v>
      </c>
      <c r="B548" s="12" t="s">
        <v>227</v>
      </c>
      <c r="C548" s="17" t="s">
        <v>218</v>
      </c>
      <c r="D548" s="10">
        <v>570</v>
      </c>
      <c r="E548" s="10">
        <v>14.364000000000001</v>
      </c>
      <c r="F548" s="9">
        <v>0</v>
      </c>
      <c r="G548" s="35" t="s">
        <v>226</v>
      </c>
    </row>
    <row r="549" spans="1:7" ht="25.5">
      <c r="A549" s="34" t="s">
        <v>225</v>
      </c>
      <c r="B549" s="12" t="s">
        <v>224</v>
      </c>
      <c r="C549" s="17" t="s">
        <v>218</v>
      </c>
      <c r="D549" s="31">
        <v>850</v>
      </c>
      <c r="E549" s="10">
        <v>29.826509999999999</v>
      </c>
      <c r="F549" s="9">
        <v>0</v>
      </c>
      <c r="G549" s="33" t="s">
        <v>223</v>
      </c>
    </row>
    <row r="550" spans="1:7" ht="25.5">
      <c r="A550" s="32" t="s">
        <v>222</v>
      </c>
      <c r="B550" s="12" t="s">
        <v>221</v>
      </c>
      <c r="C550" s="17" t="s">
        <v>218</v>
      </c>
      <c r="D550" s="31">
        <v>850</v>
      </c>
      <c r="E550" s="10">
        <v>32.95288</v>
      </c>
      <c r="F550" s="9">
        <v>0</v>
      </c>
      <c r="G550" s="30" t="s">
        <v>90</v>
      </c>
    </row>
    <row r="551" spans="1:7" ht="25.5">
      <c r="A551" s="25" t="s">
        <v>220</v>
      </c>
      <c r="B551" s="12" t="s">
        <v>219</v>
      </c>
      <c r="C551" s="17" t="s">
        <v>218</v>
      </c>
      <c r="D551" s="31">
        <v>1650</v>
      </c>
      <c r="E551" s="10">
        <v>0</v>
      </c>
      <c r="F551" s="9">
        <v>0</v>
      </c>
      <c r="G551" s="30" t="s">
        <v>90</v>
      </c>
    </row>
    <row r="552" spans="1:7">
      <c r="A552" s="25" t="s">
        <v>217</v>
      </c>
      <c r="B552" s="12" t="s">
        <v>212</v>
      </c>
      <c r="C552" s="17" t="s">
        <v>29</v>
      </c>
      <c r="D552" s="10">
        <v>90</v>
      </c>
      <c r="E552" s="10">
        <v>0</v>
      </c>
      <c r="F552" s="9">
        <v>0</v>
      </c>
      <c r="G552" s="8" t="s">
        <v>7</v>
      </c>
    </row>
    <row r="553" spans="1:7">
      <c r="A553" s="25" t="s">
        <v>216</v>
      </c>
      <c r="B553" s="12" t="s">
        <v>212</v>
      </c>
      <c r="C553" s="17" t="s">
        <v>29</v>
      </c>
      <c r="D553" s="10">
        <v>125</v>
      </c>
      <c r="E553" s="10">
        <v>0</v>
      </c>
      <c r="F553" s="9">
        <v>0</v>
      </c>
      <c r="G553" s="8" t="s">
        <v>7</v>
      </c>
    </row>
    <row r="554" spans="1:7">
      <c r="A554" s="25" t="s">
        <v>215</v>
      </c>
      <c r="B554" s="12" t="s">
        <v>212</v>
      </c>
      <c r="C554" s="17" t="s">
        <v>29</v>
      </c>
      <c r="D554" s="10">
        <v>130</v>
      </c>
      <c r="E554" s="10">
        <v>0</v>
      </c>
      <c r="F554" s="9">
        <v>0</v>
      </c>
      <c r="G554" s="8" t="s">
        <v>7</v>
      </c>
    </row>
    <row r="555" spans="1:7">
      <c r="A555" s="25" t="s">
        <v>214</v>
      </c>
      <c r="B555" s="12" t="s">
        <v>212</v>
      </c>
      <c r="C555" s="17" t="s">
        <v>29</v>
      </c>
      <c r="D555" s="10">
        <v>133.69189</v>
      </c>
      <c r="E555" s="10">
        <v>131.10364999999999</v>
      </c>
      <c r="F555" s="9">
        <v>0</v>
      </c>
      <c r="G555" s="8" t="s">
        <v>136</v>
      </c>
    </row>
    <row r="556" spans="1:7">
      <c r="A556" s="25" t="s">
        <v>213</v>
      </c>
      <c r="B556" s="12" t="s">
        <v>212</v>
      </c>
      <c r="C556" s="17" t="s">
        <v>29</v>
      </c>
      <c r="D556" s="10">
        <v>1586.8226</v>
      </c>
      <c r="E556" s="10">
        <v>0</v>
      </c>
      <c r="F556" s="9">
        <v>0</v>
      </c>
      <c r="G556" s="8" t="s">
        <v>7</v>
      </c>
    </row>
    <row r="557" spans="1:7" ht="38.25">
      <c r="A557" s="12" t="s">
        <v>211</v>
      </c>
      <c r="B557" s="12" t="s">
        <v>210</v>
      </c>
      <c r="C557" s="17" t="s">
        <v>58</v>
      </c>
      <c r="D557" s="10">
        <v>68.185000000000002</v>
      </c>
      <c r="E557" s="10">
        <v>68.185000000000002</v>
      </c>
      <c r="F557" s="10">
        <v>68.185000000000002</v>
      </c>
      <c r="G557" s="8" t="s">
        <v>90</v>
      </c>
    </row>
    <row r="558" spans="1:7" ht="38.25">
      <c r="A558" s="12" t="s">
        <v>209</v>
      </c>
      <c r="B558" s="12" t="s">
        <v>208</v>
      </c>
      <c r="C558" s="17" t="s">
        <v>58</v>
      </c>
      <c r="D558" s="10">
        <v>1204.49</v>
      </c>
      <c r="E558" s="10">
        <v>150</v>
      </c>
      <c r="F558" s="10">
        <v>6.8380000000000001</v>
      </c>
      <c r="G558" s="8" t="s">
        <v>207</v>
      </c>
    </row>
    <row r="559" spans="1:7" ht="38.25">
      <c r="A559" s="12" t="s">
        <v>206</v>
      </c>
      <c r="B559" s="12" t="s">
        <v>205</v>
      </c>
      <c r="C559" s="17" t="s">
        <v>58</v>
      </c>
      <c r="D559" s="10">
        <v>15.956</v>
      </c>
      <c r="E559" s="10">
        <v>15.956</v>
      </c>
      <c r="F559" s="9">
        <v>15.606999999999999</v>
      </c>
      <c r="G559" s="8" t="s">
        <v>204</v>
      </c>
    </row>
    <row r="560" spans="1:7">
      <c r="A560" s="12"/>
      <c r="B560" s="12"/>
      <c r="C560" s="16" t="s">
        <v>42</v>
      </c>
      <c r="D560" s="10"/>
      <c r="E560" s="10"/>
      <c r="F560" s="9">
        <v>0.34899999999999998</v>
      </c>
      <c r="G560" s="8" t="s">
        <v>41</v>
      </c>
    </row>
    <row r="561" spans="1:7" ht="63.75">
      <c r="A561" s="12" t="s">
        <v>203</v>
      </c>
      <c r="B561" s="12" t="s">
        <v>203</v>
      </c>
      <c r="C561" s="11" t="s">
        <v>200</v>
      </c>
      <c r="D561" s="10">
        <v>1000</v>
      </c>
      <c r="E561" s="10">
        <v>0</v>
      </c>
      <c r="F561" s="9">
        <v>0</v>
      </c>
      <c r="G561" s="8" t="s">
        <v>90</v>
      </c>
    </row>
    <row r="562" spans="1:7" ht="38.25">
      <c r="A562" s="12" t="s">
        <v>202</v>
      </c>
      <c r="B562" s="12" t="s">
        <v>202</v>
      </c>
      <c r="C562" s="11" t="s">
        <v>200</v>
      </c>
      <c r="D562" s="10">
        <v>800</v>
      </c>
      <c r="E562" s="10">
        <v>0</v>
      </c>
      <c r="F562" s="9">
        <v>0</v>
      </c>
      <c r="G562" s="8" t="s">
        <v>7</v>
      </c>
    </row>
    <row r="563" spans="1:7" ht="38.25">
      <c r="A563" s="12" t="s">
        <v>201</v>
      </c>
      <c r="B563" s="12" t="s">
        <v>201</v>
      </c>
      <c r="C563" s="11" t="s">
        <v>200</v>
      </c>
      <c r="D563" s="10">
        <v>600</v>
      </c>
      <c r="E563" s="10">
        <v>0</v>
      </c>
      <c r="F563" s="9">
        <v>0</v>
      </c>
      <c r="G563" s="8" t="s">
        <v>7</v>
      </c>
    </row>
    <row r="564" spans="1:7" ht="38.25">
      <c r="A564" s="12" t="s">
        <v>199</v>
      </c>
      <c r="B564" s="12" t="s">
        <v>198</v>
      </c>
      <c r="C564" s="17" t="s">
        <v>58</v>
      </c>
      <c r="D564" s="10">
        <v>39.78</v>
      </c>
      <c r="E564" s="10">
        <v>39.78</v>
      </c>
      <c r="F564" s="9">
        <v>39.78</v>
      </c>
      <c r="G564" s="8" t="s">
        <v>180</v>
      </c>
    </row>
    <row r="565" spans="1:7" ht="51">
      <c r="A565" s="12" t="s">
        <v>197</v>
      </c>
      <c r="B565" s="12" t="s">
        <v>196</v>
      </c>
      <c r="C565" s="17" t="s">
        <v>58</v>
      </c>
      <c r="D565" s="10">
        <v>3.06</v>
      </c>
      <c r="E565" s="10">
        <v>3.06</v>
      </c>
      <c r="F565" s="9">
        <v>3.06</v>
      </c>
      <c r="G565" s="8" t="s">
        <v>180</v>
      </c>
    </row>
    <row r="566" spans="1:7" ht="38.25">
      <c r="A566" s="12" t="s">
        <v>195</v>
      </c>
      <c r="B566" s="12" t="s">
        <v>194</v>
      </c>
      <c r="C566" s="17" t="s">
        <v>58</v>
      </c>
      <c r="D566" s="10">
        <v>7.2080000000000002</v>
      </c>
      <c r="E566" s="10">
        <v>7.2080000000000002</v>
      </c>
      <c r="F566" s="9">
        <v>7.2080000000000002</v>
      </c>
      <c r="G566" s="8" t="s">
        <v>141</v>
      </c>
    </row>
    <row r="567" spans="1:7" ht="38.25">
      <c r="A567" s="12" t="s">
        <v>193</v>
      </c>
      <c r="B567" s="12" t="s">
        <v>192</v>
      </c>
      <c r="C567" s="17" t="s">
        <v>58</v>
      </c>
      <c r="D567" s="10">
        <v>7.1459999999999999</v>
      </c>
      <c r="E567" s="10">
        <v>7.1459999999999999</v>
      </c>
      <c r="F567" s="9">
        <v>7.1459999999999999</v>
      </c>
      <c r="G567" s="8" t="s">
        <v>141</v>
      </c>
    </row>
    <row r="568" spans="1:7" ht="38.25">
      <c r="A568" s="12" t="s">
        <v>191</v>
      </c>
      <c r="B568" s="12" t="s">
        <v>190</v>
      </c>
      <c r="C568" s="17" t="s">
        <v>58</v>
      </c>
      <c r="D568" s="10">
        <v>6.67</v>
      </c>
      <c r="E568" s="10">
        <v>6.67</v>
      </c>
      <c r="F568" s="9">
        <v>6.67</v>
      </c>
      <c r="G568" s="8" t="s">
        <v>141</v>
      </c>
    </row>
    <row r="569" spans="1:7" ht="51">
      <c r="A569" s="12" t="s">
        <v>189</v>
      </c>
      <c r="B569" s="12" t="s">
        <v>188</v>
      </c>
      <c r="C569" s="17" t="s">
        <v>58</v>
      </c>
      <c r="D569" s="10">
        <v>167.505</v>
      </c>
      <c r="E569" s="10">
        <v>101.995</v>
      </c>
      <c r="F569" s="9">
        <v>0</v>
      </c>
      <c r="G569" s="8" t="s">
        <v>7</v>
      </c>
    </row>
    <row r="570" spans="1:7" ht="38.25">
      <c r="A570" s="12" t="s">
        <v>187</v>
      </c>
      <c r="B570" s="12" t="s">
        <v>186</v>
      </c>
      <c r="C570" s="17" t="s">
        <v>29</v>
      </c>
      <c r="D570" s="10">
        <v>53.994999999999997</v>
      </c>
      <c r="E570" s="10">
        <v>53.994999999999997</v>
      </c>
      <c r="F570" s="9">
        <v>52.978000000000002</v>
      </c>
      <c r="G570" s="8" t="s">
        <v>185</v>
      </c>
    </row>
    <row r="571" spans="1:7">
      <c r="A571" s="12"/>
      <c r="B571" s="12"/>
      <c r="C571" s="16" t="s">
        <v>42</v>
      </c>
      <c r="D571" s="10"/>
      <c r="E571" s="10"/>
      <c r="F571" s="9">
        <v>1.0169999999999999</v>
      </c>
      <c r="G571" s="8" t="s">
        <v>41</v>
      </c>
    </row>
    <row r="572" spans="1:7" ht="38.25">
      <c r="A572" s="12" t="s">
        <v>184</v>
      </c>
      <c r="B572" s="12" t="s">
        <v>183</v>
      </c>
      <c r="C572" s="17" t="s">
        <v>58</v>
      </c>
      <c r="D572" s="10">
        <v>420.3</v>
      </c>
      <c r="E572" s="10">
        <v>2.7</v>
      </c>
      <c r="F572" s="9">
        <v>2.7</v>
      </c>
      <c r="G572" s="8" t="s">
        <v>180</v>
      </c>
    </row>
    <row r="573" spans="1:7" ht="38.25">
      <c r="A573" s="12" t="s">
        <v>182</v>
      </c>
      <c r="B573" s="12" t="s">
        <v>181</v>
      </c>
      <c r="C573" s="17" t="s">
        <v>58</v>
      </c>
      <c r="D573" s="10">
        <v>350</v>
      </c>
      <c r="E573" s="10">
        <v>10.8</v>
      </c>
      <c r="F573" s="9">
        <v>10.8</v>
      </c>
      <c r="G573" s="8" t="s">
        <v>180</v>
      </c>
    </row>
    <row r="574" spans="1:7" ht="38.25">
      <c r="A574" s="12" t="s">
        <v>179</v>
      </c>
      <c r="B574" s="12" t="s">
        <v>178</v>
      </c>
      <c r="C574" s="11" t="s">
        <v>29</v>
      </c>
      <c r="D574" s="10">
        <v>72.055999999999997</v>
      </c>
      <c r="E574" s="10">
        <v>51.595999999999997</v>
      </c>
      <c r="F574" s="9">
        <v>50.582000000000001</v>
      </c>
      <c r="G574" s="19" t="s">
        <v>175</v>
      </c>
    </row>
    <row r="575" spans="1:7">
      <c r="A575" s="12"/>
      <c r="B575" s="12"/>
      <c r="C575" s="16" t="s">
        <v>42</v>
      </c>
      <c r="D575" s="10"/>
      <c r="E575" s="10"/>
      <c r="F575" s="9">
        <v>1.014</v>
      </c>
      <c r="G575" s="8" t="s">
        <v>41</v>
      </c>
    </row>
    <row r="576" spans="1:7" ht="38.25">
      <c r="A576" s="12" t="s">
        <v>177</v>
      </c>
      <c r="B576" s="12" t="s">
        <v>176</v>
      </c>
      <c r="C576" s="11" t="s">
        <v>29</v>
      </c>
      <c r="D576" s="10">
        <v>124.63500000000001</v>
      </c>
      <c r="E576" s="10">
        <v>107.101</v>
      </c>
      <c r="F576" s="9">
        <v>104.988</v>
      </c>
      <c r="G576" s="19" t="s">
        <v>175</v>
      </c>
    </row>
    <row r="577" spans="1:7">
      <c r="A577" s="12"/>
      <c r="B577" s="12"/>
      <c r="C577" s="16" t="s">
        <v>42</v>
      </c>
      <c r="D577" s="10"/>
      <c r="E577" s="10"/>
      <c r="F577" s="9">
        <v>2.113</v>
      </c>
      <c r="G577" s="8" t="s">
        <v>41</v>
      </c>
    </row>
    <row r="578" spans="1:7" ht="38.25">
      <c r="A578" s="29" t="s">
        <v>174</v>
      </c>
      <c r="B578" s="12" t="s">
        <v>173</v>
      </c>
      <c r="C578" s="11" t="s">
        <v>29</v>
      </c>
      <c r="D578" s="10">
        <v>192.63800000000001</v>
      </c>
      <c r="E578" s="10">
        <v>0</v>
      </c>
      <c r="F578" s="9">
        <v>0</v>
      </c>
      <c r="G578" s="28" t="s">
        <v>166</v>
      </c>
    </row>
    <row r="579" spans="1:7" ht="38.25">
      <c r="A579" s="29" t="s">
        <v>172</v>
      </c>
      <c r="B579" s="12" t="s">
        <v>171</v>
      </c>
      <c r="C579" s="11" t="s">
        <v>29</v>
      </c>
      <c r="D579" s="10">
        <v>225.93600000000001</v>
      </c>
      <c r="E579" s="22">
        <v>113.07288</v>
      </c>
      <c r="F579" s="9">
        <v>0</v>
      </c>
      <c r="G579" s="28" t="s">
        <v>166</v>
      </c>
    </row>
    <row r="580" spans="1:7" ht="25.5">
      <c r="A580" s="12" t="s">
        <v>170</v>
      </c>
      <c r="B580" s="12" t="s">
        <v>167</v>
      </c>
      <c r="C580" s="11" t="s">
        <v>29</v>
      </c>
      <c r="D580" s="10">
        <v>407.69</v>
      </c>
      <c r="E580" s="10">
        <v>0</v>
      </c>
      <c r="F580" s="9">
        <v>0</v>
      </c>
      <c r="G580" s="8" t="s">
        <v>7</v>
      </c>
    </row>
    <row r="581" spans="1:7" ht="25.5">
      <c r="A581" s="12" t="s">
        <v>169</v>
      </c>
      <c r="B581" s="12" t="s">
        <v>167</v>
      </c>
      <c r="C581" s="11" t="s">
        <v>29</v>
      </c>
      <c r="D581" s="10">
        <v>291</v>
      </c>
      <c r="E581" s="10">
        <v>165.36756</v>
      </c>
      <c r="F581" s="9">
        <v>0</v>
      </c>
      <c r="G581" s="28" t="s">
        <v>166</v>
      </c>
    </row>
    <row r="582" spans="1:7" ht="25.5">
      <c r="A582" s="12" t="s">
        <v>168</v>
      </c>
      <c r="B582" s="12" t="s">
        <v>167</v>
      </c>
      <c r="C582" s="11" t="s">
        <v>29</v>
      </c>
      <c r="D582" s="10">
        <v>291.75</v>
      </c>
      <c r="E582" s="10">
        <v>165.36756</v>
      </c>
      <c r="F582" s="9">
        <v>0</v>
      </c>
      <c r="G582" s="28" t="s">
        <v>166</v>
      </c>
    </row>
    <row r="583" spans="1:7" ht="38.25">
      <c r="A583" s="12" t="s">
        <v>165</v>
      </c>
      <c r="B583" s="12" t="s">
        <v>164</v>
      </c>
      <c r="C583" s="17" t="s">
        <v>58</v>
      </c>
      <c r="D583" s="10">
        <v>34.537999999999997</v>
      </c>
      <c r="E583" s="10">
        <v>34.537999999999997</v>
      </c>
      <c r="F583" s="9">
        <v>34.537999999999997</v>
      </c>
      <c r="G583" s="8" t="s">
        <v>163</v>
      </c>
    </row>
    <row r="584" spans="1:7" ht="38.25">
      <c r="A584" s="12" t="s">
        <v>162</v>
      </c>
      <c r="B584" s="12" t="s">
        <v>161</v>
      </c>
      <c r="C584" s="17" t="s">
        <v>58</v>
      </c>
      <c r="D584" s="10">
        <v>395.61700000000002</v>
      </c>
      <c r="E584" s="10">
        <v>21.818999999999999</v>
      </c>
      <c r="F584" s="9">
        <v>21.818999999999999</v>
      </c>
      <c r="G584" s="8" t="s">
        <v>160</v>
      </c>
    </row>
    <row r="585" spans="1:7" ht="38.25">
      <c r="A585" s="12" t="s">
        <v>159</v>
      </c>
      <c r="B585" s="12" t="s">
        <v>158</v>
      </c>
      <c r="C585" s="17" t="s">
        <v>58</v>
      </c>
      <c r="D585" s="10">
        <v>57.707000000000001</v>
      </c>
      <c r="E585" s="10">
        <v>57.707000000000001</v>
      </c>
      <c r="F585" s="9">
        <v>57.707000000000001</v>
      </c>
      <c r="G585" s="8" t="s">
        <v>151</v>
      </c>
    </row>
    <row r="586" spans="1:7" ht="38.25">
      <c r="A586" s="12" t="s">
        <v>157</v>
      </c>
      <c r="B586" s="12" t="s">
        <v>156</v>
      </c>
      <c r="C586" s="17" t="s">
        <v>58</v>
      </c>
      <c r="D586" s="10">
        <v>937.77300000000002</v>
      </c>
      <c r="E586" s="10">
        <v>54.417999999999999</v>
      </c>
      <c r="F586" s="9">
        <v>54.417999999999999</v>
      </c>
      <c r="G586" s="8" t="s">
        <v>151</v>
      </c>
    </row>
    <row r="587" spans="1:7" ht="38.25">
      <c r="A587" s="12" t="s">
        <v>155</v>
      </c>
      <c r="B587" s="12" t="s">
        <v>154</v>
      </c>
      <c r="C587" s="17" t="s">
        <v>58</v>
      </c>
      <c r="D587" s="10">
        <v>912.91200000000003</v>
      </c>
      <c r="E587" s="10">
        <v>56.058999999999997</v>
      </c>
      <c r="F587" s="9">
        <v>56.058999999999997</v>
      </c>
      <c r="G587" s="8" t="s">
        <v>151</v>
      </c>
    </row>
    <row r="588" spans="1:7" ht="38.25">
      <c r="A588" s="12" t="s">
        <v>153</v>
      </c>
      <c r="B588" s="12" t="s">
        <v>152</v>
      </c>
      <c r="C588" s="17" t="s">
        <v>58</v>
      </c>
      <c r="D588" s="10">
        <v>445.27</v>
      </c>
      <c r="E588" s="10">
        <v>47.335000000000001</v>
      </c>
      <c r="F588" s="9">
        <v>47.335999999999999</v>
      </c>
      <c r="G588" s="8" t="s">
        <v>151</v>
      </c>
    </row>
    <row r="589" spans="1:7" ht="38.25">
      <c r="A589" s="12" t="s">
        <v>150</v>
      </c>
      <c r="B589" s="12" t="s">
        <v>149</v>
      </c>
      <c r="C589" s="17" t="s">
        <v>58</v>
      </c>
      <c r="D589" s="10">
        <v>572.79999999999995</v>
      </c>
      <c r="E589" s="10">
        <v>38.664000000000001</v>
      </c>
      <c r="F589" s="9">
        <v>38.664000000000001</v>
      </c>
      <c r="G589" s="8" t="s">
        <v>146</v>
      </c>
    </row>
    <row r="590" spans="1:7" ht="38.25">
      <c r="A590" s="12" t="s">
        <v>148</v>
      </c>
      <c r="B590" s="12" t="s">
        <v>147</v>
      </c>
      <c r="C590" s="17" t="s">
        <v>58</v>
      </c>
      <c r="D590" s="10">
        <v>572.79999999999995</v>
      </c>
      <c r="E590" s="10">
        <v>38.664000000000001</v>
      </c>
      <c r="F590" s="9">
        <v>38.664000000000001</v>
      </c>
      <c r="G590" s="8" t="s">
        <v>146</v>
      </c>
    </row>
    <row r="591" spans="1:7" ht="51">
      <c r="A591" s="12" t="s">
        <v>145</v>
      </c>
      <c r="B591" s="12" t="s">
        <v>144</v>
      </c>
      <c r="C591" s="17" t="s">
        <v>58</v>
      </c>
      <c r="D591" s="10">
        <v>11.284000000000001</v>
      </c>
      <c r="E591" s="10">
        <v>11.284000000000001</v>
      </c>
      <c r="F591" s="9">
        <v>11.284000000000001</v>
      </c>
      <c r="G591" s="8" t="s">
        <v>141</v>
      </c>
    </row>
    <row r="592" spans="1:7" ht="51">
      <c r="A592" s="12" t="s">
        <v>143</v>
      </c>
      <c r="B592" s="12" t="s">
        <v>142</v>
      </c>
      <c r="C592" s="17" t="s">
        <v>58</v>
      </c>
      <c r="D592" s="10">
        <v>12.009</v>
      </c>
      <c r="E592" s="10">
        <v>12.009</v>
      </c>
      <c r="F592" s="9">
        <v>12.009</v>
      </c>
      <c r="G592" s="8" t="s">
        <v>141</v>
      </c>
    </row>
    <row r="593" spans="1:7" ht="38.25">
      <c r="A593" s="27" t="s">
        <v>140</v>
      </c>
      <c r="B593" s="27" t="s">
        <v>139</v>
      </c>
      <c r="C593" s="11" t="s">
        <v>29</v>
      </c>
      <c r="D593" s="10">
        <v>748.35258999999996</v>
      </c>
      <c r="E593" s="22">
        <v>127.584</v>
      </c>
      <c r="F593" s="22">
        <v>0</v>
      </c>
      <c r="G593" s="26" t="s">
        <v>138</v>
      </c>
    </row>
    <row r="594" spans="1:7" ht="51">
      <c r="A594" s="12" t="s">
        <v>137</v>
      </c>
      <c r="B594" s="12" t="s">
        <v>137</v>
      </c>
      <c r="C594" s="11" t="s">
        <v>29</v>
      </c>
      <c r="D594" s="10">
        <v>184</v>
      </c>
      <c r="E594" s="10">
        <v>0</v>
      </c>
      <c r="F594" s="22">
        <v>0</v>
      </c>
      <c r="G594" s="8" t="s">
        <v>136</v>
      </c>
    </row>
    <row r="595" spans="1:7" ht="51">
      <c r="A595" s="12" t="s">
        <v>135</v>
      </c>
      <c r="B595" s="12" t="s">
        <v>135</v>
      </c>
      <c r="C595" s="11" t="s">
        <v>29</v>
      </c>
      <c r="D595" s="10">
        <v>168.7</v>
      </c>
      <c r="E595" s="10">
        <v>0</v>
      </c>
      <c r="F595" s="22">
        <v>0</v>
      </c>
      <c r="G595" s="8" t="s">
        <v>7</v>
      </c>
    </row>
    <row r="596" spans="1:7" ht="63.75">
      <c r="A596" s="12" t="s">
        <v>134</v>
      </c>
      <c r="B596" s="12" t="s">
        <v>134</v>
      </c>
      <c r="C596" s="11" t="s">
        <v>29</v>
      </c>
      <c r="D596" s="10">
        <v>538.81874000000005</v>
      </c>
      <c r="E596" s="10">
        <v>538.81874000000005</v>
      </c>
      <c r="F596" s="22">
        <v>0</v>
      </c>
      <c r="G596" s="8" t="s">
        <v>133</v>
      </c>
    </row>
    <row r="597" spans="1:7" ht="63.75">
      <c r="A597" s="12" t="s">
        <v>132</v>
      </c>
      <c r="B597" s="12" t="s">
        <v>132</v>
      </c>
      <c r="C597" s="11" t="s">
        <v>29</v>
      </c>
      <c r="D597" s="10">
        <v>345.05986000000001</v>
      </c>
      <c r="E597" s="10">
        <v>0</v>
      </c>
      <c r="F597" s="22">
        <v>0</v>
      </c>
      <c r="G597" s="8" t="s">
        <v>7</v>
      </c>
    </row>
    <row r="598" spans="1:7" ht="63.75">
      <c r="A598" s="12" t="s">
        <v>131</v>
      </c>
      <c r="B598" s="12" t="s">
        <v>131</v>
      </c>
      <c r="C598" s="17" t="s">
        <v>58</v>
      </c>
      <c r="D598" s="10">
        <v>47.21987</v>
      </c>
      <c r="E598" s="10">
        <v>0</v>
      </c>
      <c r="F598" s="22">
        <v>0</v>
      </c>
      <c r="G598" s="8" t="s">
        <v>129</v>
      </c>
    </row>
    <row r="599" spans="1:7" ht="63.75">
      <c r="A599" s="12" t="s">
        <v>130</v>
      </c>
      <c r="B599" s="12" t="s">
        <v>130</v>
      </c>
      <c r="C599" s="17" t="s">
        <v>58</v>
      </c>
      <c r="D599" s="10">
        <v>56.820779999999999</v>
      </c>
      <c r="E599" s="10">
        <v>0</v>
      </c>
      <c r="F599" s="22">
        <v>0</v>
      </c>
      <c r="G599" s="8" t="s">
        <v>129</v>
      </c>
    </row>
    <row r="600" spans="1:7" ht="38.25">
      <c r="A600" s="13" t="s">
        <v>128</v>
      </c>
      <c r="B600" s="12" t="s">
        <v>128</v>
      </c>
      <c r="C600" s="11" t="s">
        <v>29</v>
      </c>
      <c r="D600" s="10">
        <v>607.14599999999996</v>
      </c>
      <c r="E600" s="10">
        <v>0</v>
      </c>
      <c r="F600" s="9">
        <v>0</v>
      </c>
      <c r="G600" s="8" t="s">
        <v>7</v>
      </c>
    </row>
    <row r="601" spans="1:7" ht="51">
      <c r="A601" s="13" t="s">
        <v>127</v>
      </c>
      <c r="B601" s="12" t="s">
        <v>127</v>
      </c>
      <c r="C601" s="11" t="s">
        <v>29</v>
      </c>
      <c r="D601" s="10">
        <v>534.53399999999999</v>
      </c>
      <c r="E601" s="10">
        <v>0</v>
      </c>
      <c r="F601" s="22">
        <v>0</v>
      </c>
      <c r="G601" s="8" t="s">
        <v>7</v>
      </c>
    </row>
    <row r="602" spans="1:7" ht="51">
      <c r="A602" s="13" t="s">
        <v>126</v>
      </c>
      <c r="B602" s="12" t="s">
        <v>126</v>
      </c>
      <c r="C602" s="11" t="s">
        <v>29</v>
      </c>
      <c r="D602" s="10">
        <v>340</v>
      </c>
      <c r="E602" s="10">
        <v>0</v>
      </c>
      <c r="F602" s="22">
        <v>0</v>
      </c>
      <c r="G602" s="8" t="s">
        <v>7</v>
      </c>
    </row>
    <row r="603" spans="1:7" ht="51">
      <c r="A603" s="13" t="s">
        <v>125</v>
      </c>
      <c r="B603" s="12" t="s">
        <v>125</v>
      </c>
      <c r="C603" s="11" t="s">
        <v>29</v>
      </c>
      <c r="D603" s="10">
        <v>870</v>
      </c>
      <c r="E603" s="10">
        <v>0</v>
      </c>
      <c r="F603" s="22">
        <v>0</v>
      </c>
      <c r="G603" s="8" t="s">
        <v>7</v>
      </c>
    </row>
    <row r="604" spans="1:7" ht="38.25">
      <c r="A604" s="13" t="s">
        <v>124</v>
      </c>
      <c r="B604" s="12" t="s">
        <v>124</v>
      </c>
      <c r="C604" s="11" t="s">
        <v>29</v>
      </c>
      <c r="D604" s="10">
        <v>250</v>
      </c>
      <c r="E604" s="10">
        <v>0</v>
      </c>
      <c r="F604" s="22">
        <v>0</v>
      </c>
      <c r="G604" s="8" t="s">
        <v>7</v>
      </c>
    </row>
    <row r="605" spans="1:7" ht="38.25">
      <c r="A605" s="13" t="s">
        <v>123</v>
      </c>
      <c r="B605" s="12" t="s">
        <v>123</v>
      </c>
      <c r="C605" s="11" t="s">
        <v>29</v>
      </c>
      <c r="D605" s="10">
        <v>860</v>
      </c>
      <c r="E605" s="10">
        <v>0</v>
      </c>
      <c r="F605" s="22">
        <v>0</v>
      </c>
      <c r="G605" s="8" t="s">
        <v>7</v>
      </c>
    </row>
    <row r="606" spans="1:7" ht="63.75">
      <c r="A606" s="13" t="s">
        <v>122</v>
      </c>
      <c r="B606" s="12" t="s">
        <v>122</v>
      </c>
      <c r="C606" s="11" t="s">
        <v>29</v>
      </c>
      <c r="D606" s="10">
        <v>550</v>
      </c>
      <c r="E606" s="10">
        <v>0</v>
      </c>
      <c r="F606" s="22">
        <v>0</v>
      </c>
      <c r="G606" s="8" t="s">
        <v>7</v>
      </c>
    </row>
    <row r="607" spans="1:7" ht="51">
      <c r="A607" s="13" t="s">
        <v>121</v>
      </c>
      <c r="B607" s="12" t="s">
        <v>121</v>
      </c>
      <c r="C607" s="11" t="s">
        <v>29</v>
      </c>
      <c r="D607" s="10">
        <v>320</v>
      </c>
      <c r="E607" s="10">
        <v>150</v>
      </c>
      <c r="F607" s="22">
        <v>0</v>
      </c>
      <c r="G607" s="8" t="s">
        <v>7</v>
      </c>
    </row>
    <row r="608" spans="1:7" ht="51">
      <c r="A608" s="25" t="s">
        <v>120</v>
      </c>
      <c r="B608" s="12" t="s">
        <v>120</v>
      </c>
      <c r="C608" s="11" t="s">
        <v>29</v>
      </c>
      <c r="D608" s="24">
        <v>668.32</v>
      </c>
      <c r="E608" s="23">
        <v>0</v>
      </c>
      <c r="F608" s="22">
        <v>0</v>
      </c>
      <c r="G608" s="8" t="s">
        <v>7</v>
      </c>
    </row>
    <row r="609" spans="1:7" ht="38.25">
      <c r="A609" s="21" t="s">
        <v>119</v>
      </c>
      <c r="B609" s="12" t="s">
        <v>119</v>
      </c>
      <c r="C609" s="11" t="s">
        <v>29</v>
      </c>
      <c r="D609" s="10">
        <v>653.33900000000006</v>
      </c>
      <c r="E609" s="10">
        <v>0</v>
      </c>
      <c r="F609" s="9">
        <v>0</v>
      </c>
      <c r="G609" s="8" t="s">
        <v>2</v>
      </c>
    </row>
    <row r="610" spans="1:7" ht="38.25">
      <c r="A610" s="14" t="s">
        <v>118</v>
      </c>
      <c r="B610" s="12" t="s">
        <v>118</v>
      </c>
      <c r="C610" s="11" t="s">
        <v>29</v>
      </c>
      <c r="D610" s="10">
        <v>872.21799999999996</v>
      </c>
      <c r="E610" s="10">
        <v>0</v>
      </c>
      <c r="F610" s="9">
        <v>0</v>
      </c>
      <c r="G610" s="8" t="s">
        <v>2</v>
      </c>
    </row>
    <row r="611" spans="1:7" ht="38.25">
      <c r="A611" s="12" t="s">
        <v>117</v>
      </c>
      <c r="B611" s="12" t="s">
        <v>117</v>
      </c>
      <c r="C611" s="11" t="s">
        <v>29</v>
      </c>
      <c r="D611" s="10">
        <v>299.86799999999999</v>
      </c>
      <c r="E611" s="10">
        <v>0</v>
      </c>
      <c r="F611" s="9">
        <v>0</v>
      </c>
      <c r="G611" s="8" t="s">
        <v>2</v>
      </c>
    </row>
    <row r="612" spans="1:7" ht="38.25">
      <c r="A612" s="12" t="s">
        <v>116</v>
      </c>
      <c r="B612" s="12" t="s">
        <v>116</v>
      </c>
      <c r="C612" s="11" t="s">
        <v>29</v>
      </c>
      <c r="D612" s="10">
        <v>275.61</v>
      </c>
      <c r="E612" s="10">
        <v>0</v>
      </c>
      <c r="F612" s="9">
        <v>0</v>
      </c>
      <c r="G612" s="8" t="s">
        <v>2</v>
      </c>
    </row>
    <row r="613" spans="1:7" ht="38.25">
      <c r="A613" s="12" t="s">
        <v>115</v>
      </c>
      <c r="B613" s="12" t="s">
        <v>115</v>
      </c>
      <c r="C613" s="11" t="s">
        <v>29</v>
      </c>
      <c r="D613" s="10">
        <v>569.4547</v>
      </c>
      <c r="E613" s="10">
        <v>160</v>
      </c>
      <c r="F613" s="9">
        <v>0</v>
      </c>
      <c r="G613" s="8" t="s">
        <v>2</v>
      </c>
    </row>
    <row r="614" spans="1:7" ht="38.25">
      <c r="A614" s="12" t="s">
        <v>114</v>
      </c>
      <c r="B614" s="12" t="s">
        <v>114</v>
      </c>
      <c r="C614" s="11" t="s">
        <v>29</v>
      </c>
      <c r="D614" s="10">
        <v>677.06560000000002</v>
      </c>
      <c r="E614" s="10">
        <v>210</v>
      </c>
      <c r="F614" s="9">
        <v>0</v>
      </c>
      <c r="G614" s="8" t="s">
        <v>2</v>
      </c>
    </row>
    <row r="615" spans="1:7" ht="38.25">
      <c r="A615" s="12" t="s">
        <v>113</v>
      </c>
      <c r="B615" s="12" t="s">
        <v>113</v>
      </c>
      <c r="C615" s="11" t="s">
        <v>29</v>
      </c>
      <c r="D615" s="10">
        <v>742.09590000000003</v>
      </c>
      <c r="E615" s="10">
        <v>210</v>
      </c>
      <c r="F615" s="9">
        <v>0</v>
      </c>
      <c r="G615" s="8" t="s">
        <v>2</v>
      </c>
    </row>
    <row r="616" spans="1:7" ht="38.25">
      <c r="A616" s="12" t="s">
        <v>112</v>
      </c>
      <c r="B616" s="12" t="s">
        <v>112</v>
      </c>
      <c r="C616" s="11" t="s">
        <v>29</v>
      </c>
      <c r="D616" s="10">
        <v>700.20770000000005</v>
      </c>
      <c r="E616" s="10">
        <v>120</v>
      </c>
      <c r="F616" s="9">
        <v>0</v>
      </c>
      <c r="G616" s="8" t="s">
        <v>2</v>
      </c>
    </row>
    <row r="617" spans="1:7" ht="63.75">
      <c r="A617" s="12" t="s">
        <v>111</v>
      </c>
      <c r="B617" s="12" t="s">
        <v>110</v>
      </c>
      <c r="C617" s="11" t="s">
        <v>29</v>
      </c>
      <c r="D617" s="10">
        <v>355.54300000000001</v>
      </c>
      <c r="E617" s="10">
        <v>355.54300000000001</v>
      </c>
      <c r="F617" s="10">
        <v>282.82600000000002</v>
      </c>
      <c r="G617" s="8" t="s">
        <v>109</v>
      </c>
    </row>
    <row r="618" spans="1:7">
      <c r="A618" s="12"/>
      <c r="B618" s="12"/>
      <c r="C618" s="16" t="s">
        <v>42</v>
      </c>
      <c r="D618" s="10"/>
      <c r="E618" s="10"/>
      <c r="F618" s="10">
        <v>5.7210000000000001</v>
      </c>
      <c r="G618" s="8" t="s">
        <v>41</v>
      </c>
    </row>
    <row r="619" spans="1:7" ht="102">
      <c r="A619" s="12" t="s">
        <v>108</v>
      </c>
      <c r="B619" s="12" t="s">
        <v>107</v>
      </c>
      <c r="C619" s="16" t="s">
        <v>96</v>
      </c>
      <c r="D619" s="10">
        <v>216.24199999999999</v>
      </c>
      <c r="E619" s="10">
        <v>216.24199999999999</v>
      </c>
      <c r="F619" s="10">
        <v>211.97900000000001</v>
      </c>
      <c r="G619" s="19" t="s">
        <v>106</v>
      </c>
    </row>
    <row r="620" spans="1:7">
      <c r="A620" s="12"/>
      <c r="B620" s="12"/>
      <c r="C620" s="16" t="s">
        <v>42</v>
      </c>
      <c r="D620" s="10"/>
      <c r="E620" s="10"/>
      <c r="F620" s="10">
        <v>4.2629999999999999</v>
      </c>
      <c r="G620" s="8" t="s">
        <v>41</v>
      </c>
    </row>
    <row r="621" spans="1:7" ht="63.75">
      <c r="A621" s="12" t="s">
        <v>105</v>
      </c>
      <c r="B621" s="12" t="s">
        <v>104</v>
      </c>
      <c r="C621" s="16" t="s">
        <v>96</v>
      </c>
      <c r="D621" s="10">
        <v>782.19100000000003</v>
      </c>
      <c r="E621" s="10">
        <v>0</v>
      </c>
      <c r="F621" s="10">
        <v>0</v>
      </c>
      <c r="G621" s="8" t="s">
        <v>7</v>
      </c>
    </row>
    <row r="622" spans="1:7" ht="76.5">
      <c r="A622" s="12" t="s">
        <v>103</v>
      </c>
      <c r="B622" s="12" t="s">
        <v>102</v>
      </c>
      <c r="C622" s="16" t="s">
        <v>96</v>
      </c>
      <c r="D622" s="10">
        <v>626</v>
      </c>
      <c r="E622" s="10">
        <v>0</v>
      </c>
      <c r="F622" s="10">
        <v>0</v>
      </c>
      <c r="G622" s="8" t="s">
        <v>7</v>
      </c>
    </row>
    <row r="623" spans="1:7" ht="89.25">
      <c r="A623" s="12" t="s">
        <v>101</v>
      </c>
      <c r="B623" s="12" t="s">
        <v>101</v>
      </c>
      <c r="C623" s="16" t="s">
        <v>100</v>
      </c>
      <c r="D623" s="10">
        <v>196.26599999999999</v>
      </c>
      <c r="E623" s="10">
        <v>28.215199999999999</v>
      </c>
      <c r="F623" s="10">
        <v>0</v>
      </c>
      <c r="G623" s="13" t="s">
        <v>90</v>
      </c>
    </row>
    <row r="624" spans="1:7" ht="127.5">
      <c r="A624" s="12" t="s">
        <v>99</v>
      </c>
      <c r="B624" s="12" t="s">
        <v>99</v>
      </c>
      <c r="C624" s="16" t="s">
        <v>96</v>
      </c>
      <c r="D624" s="10">
        <v>140</v>
      </c>
      <c r="E624" s="10">
        <v>0</v>
      </c>
      <c r="F624" s="10">
        <v>0</v>
      </c>
      <c r="G624" s="8" t="s">
        <v>7</v>
      </c>
    </row>
    <row r="625" spans="1:7" ht="102">
      <c r="A625" s="12" t="s">
        <v>98</v>
      </c>
      <c r="B625" s="12" t="s">
        <v>98</v>
      </c>
      <c r="C625" s="16" t="s">
        <v>96</v>
      </c>
      <c r="D625" s="10">
        <v>880</v>
      </c>
      <c r="E625" s="10">
        <v>0</v>
      </c>
      <c r="F625" s="10">
        <v>0</v>
      </c>
      <c r="G625" s="8" t="s">
        <v>7</v>
      </c>
    </row>
    <row r="626" spans="1:7" ht="102">
      <c r="A626" s="12" t="s">
        <v>97</v>
      </c>
      <c r="B626" s="12" t="s">
        <v>97</v>
      </c>
      <c r="C626" s="16" t="s">
        <v>96</v>
      </c>
      <c r="D626" s="10">
        <v>803.75819999999999</v>
      </c>
      <c r="E626" s="10">
        <v>0</v>
      </c>
      <c r="F626" s="10">
        <v>0</v>
      </c>
      <c r="G626" s="8" t="s">
        <v>7</v>
      </c>
    </row>
    <row r="627" spans="1:7" ht="38.25">
      <c r="A627" s="12" t="s">
        <v>95</v>
      </c>
      <c r="B627" s="18" t="s">
        <v>94</v>
      </c>
      <c r="C627" s="17" t="s">
        <v>58</v>
      </c>
      <c r="D627" s="10">
        <v>7082.4</v>
      </c>
      <c r="E627" s="10">
        <v>0</v>
      </c>
      <c r="F627" s="10">
        <v>0</v>
      </c>
      <c r="G627" s="8" t="s">
        <v>93</v>
      </c>
    </row>
    <row r="628" spans="1:7" ht="51">
      <c r="A628" s="12" t="s">
        <v>92</v>
      </c>
      <c r="B628" s="12" t="s">
        <v>91</v>
      </c>
      <c r="C628" s="17" t="s">
        <v>58</v>
      </c>
      <c r="D628" s="10">
        <v>130.047</v>
      </c>
      <c r="E628" s="10">
        <v>45.247</v>
      </c>
      <c r="F628" s="10">
        <v>45.247</v>
      </c>
      <c r="G628" s="13" t="s">
        <v>90</v>
      </c>
    </row>
    <row r="629" spans="1:7" ht="51">
      <c r="A629" s="12" t="s">
        <v>89</v>
      </c>
      <c r="B629" s="12" t="s">
        <v>89</v>
      </c>
      <c r="C629" s="17" t="s">
        <v>58</v>
      </c>
      <c r="D629" s="10">
        <v>471.60399999999998</v>
      </c>
      <c r="E629" s="10">
        <v>471.7</v>
      </c>
      <c r="F629" s="10">
        <v>471.60431</v>
      </c>
      <c r="G629" s="20" t="s">
        <v>88</v>
      </c>
    </row>
    <row r="630" spans="1:7" ht="51">
      <c r="A630" s="12" t="s">
        <v>87</v>
      </c>
      <c r="B630" s="12" t="s">
        <v>87</v>
      </c>
      <c r="C630" s="17" t="s">
        <v>86</v>
      </c>
      <c r="D630" s="10">
        <f>2293.33294-0.007</f>
        <v>2293.3259399999997</v>
      </c>
      <c r="E630" s="10">
        <f>2293.32594-6.078</f>
        <v>2287.2479400000002</v>
      </c>
      <c r="F630" s="10">
        <v>0</v>
      </c>
      <c r="G630" s="8" t="s">
        <v>7</v>
      </c>
    </row>
    <row r="631" spans="1:7" ht="76.5">
      <c r="A631" s="12" t="s">
        <v>85</v>
      </c>
      <c r="B631" s="12" t="s">
        <v>85</v>
      </c>
      <c r="C631" s="17" t="s">
        <v>58</v>
      </c>
      <c r="D631" s="10">
        <v>22.623000000000001</v>
      </c>
      <c r="E631" s="10">
        <v>0</v>
      </c>
      <c r="F631" s="10">
        <v>0</v>
      </c>
      <c r="G631" s="8" t="s">
        <v>7</v>
      </c>
    </row>
    <row r="632" spans="1:7" ht="25.5">
      <c r="A632" s="12" t="s">
        <v>84</v>
      </c>
      <c r="B632" s="12" t="s">
        <v>83</v>
      </c>
      <c r="C632" s="17" t="s">
        <v>82</v>
      </c>
      <c r="D632" s="10">
        <v>998.803</v>
      </c>
      <c r="E632" s="10">
        <v>700</v>
      </c>
      <c r="F632" s="10">
        <v>0</v>
      </c>
      <c r="G632" s="13" t="s">
        <v>81</v>
      </c>
    </row>
    <row r="633" spans="1:7" ht="38.25">
      <c r="A633" s="12" t="s">
        <v>80</v>
      </c>
      <c r="B633" s="12" t="s">
        <v>79</v>
      </c>
      <c r="C633" s="11" t="s">
        <v>29</v>
      </c>
      <c r="D633" s="10">
        <v>730</v>
      </c>
      <c r="E633" s="10">
        <v>730</v>
      </c>
      <c r="F633" s="10">
        <v>39.597000000000001</v>
      </c>
      <c r="G633" s="19" t="s">
        <v>78</v>
      </c>
    </row>
    <row r="634" spans="1:7">
      <c r="A634" s="12"/>
      <c r="B634" s="12"/>
      <c r="C634" s="16" t="s">
        <v>42</v>
      </c>
      <c r="D634" s="10"/>
      <c r="E634" s="10"/>
      <c r="F634" s="10">
        <v>0.876</v>
      </c>
      <c r="G634" s="8" t="s">
        <v>41</v>
      </c>
    </row>
    <row r="635" spans="1:7" ht="38.25">
      <c r="A635" s="12" t="s">
        <v>77</v>
      </c>
      <c r="B635" s="18" t="s">
        <v>76</v>
      </c>
      <c r="C635" s="17" t="s">
        <v>58</v>
      </c>
      <c r="D635" s="10">
        <v>2500</v>
      </c>
      <c r="E635" s="10">
        <v>250</v>
      </c>
      <c r="F635" s="10">
        <v>0</v>
      </c>
      <c r="G635" s="13" t="s">
        <v>63</v>
      </c>
    </row>
    <row r="636" spans="1:7" ht="38.25">
      <c r="A636" s="12" t="s">
        <v>75</v>
      </c>
      <c r="B636" s="18" t="s">
        <v>74</v>
      </c>
      <c r="C636" s="17" t="s">
        <v>58</v>
      </c>
      <c r="D636" s="10">
        <v>500</v>
      </c>
      <c r="E636" s="10">
        <v>0</v>
      </c>
      <c r="F636" s="10">
        <v>0</v>
      </c>
      <c r="G636" s="13" t="s">
        <v>63</v>
      </c>
    </row>
    <row r="637" spans="1:7" ht="38.25">
      <c r="A637" s="12" t="s">
        <v>73</v>
      </c>
      <c r="B637" s="18" t="s">
        <v>72</v>
      </c>
      <c r="C637" s="17" t="s">
        <v>58</v>
      </c>
      <c r="D637" s="10">
        <v>476.08755000000002</v>
      </c>
      <c r="E637" s="10">
        <v>0</v>
      </c>
      <c r="F637" s="10">
        <v>0</v>
      </c>
      <c r="G637" s="8" t="s">
        <v>7</v>
      </c>
    </row>
    <row r="638" spans="1:7" ht="51">
      <c r="A638" s="12" t="s">
        <v>71</v>
      </c>
      <c r="B638" s="18" t="s">
        <v>70</v>
      </c>
      <c r="C638" s="17" t="s">
        <v>58</v>
      </c>
      <c r="D638" s="10">
        <v>8095.1094499999999</v>
      </c>
      <c r="E638" s="10">
        <v>2043.2</v>
      </c>
      <c r="F638" s="10">
        <v>0</v>
      </c>
      <c r="G638" s="13" t="s">
        <v>66</v>
      </c>
    </row>
    <row r="639" spans="1:7" ht="102">
      <c r="A639" s="12" t="s">
        <v>69</v>
      </c>
      <c r="B639" s="18" t="s">
        <v>68</v>
      </c>
      <c r="C639" s="17" t="s">
        <v>67</v>
      </c>
      <c r="D639" s="10">
        <v>1100</v>
      </c>
      <c r="E639" s="10">
        <v>0</v>
      </c>
      <c r="F639" s="10">
        <v>0</v>
      </c>
      <c r="G639" s="13" t="s">
        <v>66</v>
      </c>
    </row>
    <row r="640" spans="1:7" ht="51">
      <c r="A640" s="12" t="s">
        <v>65</v>
      </c>
      <c r="B640" s="18" t="s">
        <v>64</v>
      </c>
      <c r="C640" s="17" t="s">
        <v>58</v>
      </c>
      <c r="D640" s="10">
        <v>600</v>
      </c>
      <c r="E640" s="10">
        <v>0</v>
      </c>
      <c r="F640" s="10">
        <v>0</v>
      </c>
      <c r="G640" s="13" t="s">
        <v>63</v>
      </c>
    </row>
    <row r="641" spans="1:7" ht="76.5">
      <c r="A641" s="12" t="s">
        <v>62</v>
      </c>
      <c r="B641" s="18" t="s">
        <v>61</v>
      </c>
      <c r="C641" s="17" t="s">
        <v>58</v>
      </c>
      <c r="D641" s="10">
        <v>92.2</v>
      </c>
      <c r="E641" s="10">
        <v>0</v>
      </c>
      <c r="F641" s="10">
        <v>0</v>
      </c>
      <c r="G641" s="13" t="s">
        <v>7</v>
      </c>
    </row>
    <row r="642" spans="1:7" ht="76.5">
      <c r="A642" s="12" t="s">
        <v>60</v>
      </c>
      <c r="B642" s="18" t="s">
        <v>59</v>
      </c>
      <c r="C642" s="17" t="s">
        <v>58</v>
      </c>
      <c r="D642" s="10">
        <v>1057.8</v>
      </c>
      <c r="E642" s="10">
        <v>0</v>
      </c>
      <c r="F642" s="10">
        <v>0</v>
      </c>
      <c r="G642" s="13" t="s">
        <v>7</v>
      </c>
    </row>
    <row r="643" spans="1:7" ht="38.25">
      <c r="A643" s="12" t="s">
        <v>55</v>
      </c>
      <c r="B643" s="12" t="s">
        <v>57</v>
      </c>
      <c r="C643" s="17" t="s">
        <v>53</v>
      </c>
      <c r="D643" s="10">
        <v>75.284999999999997</v>
      </c>
      <c r="E643" s="10">
        <v>75.284999999999997</v>
      </c>
      <c r="F643" s="9">
        <v>33.789000000000001</v>
      </c>
      <c r="G643" s="8" t="s">
        <v>56</v>
      </c>
    </row>
    <row r="644" spans="1:7" ht="38.25">
      <c r="A644" s="12" t="s">
        <v>55</v>
      </c>
      <c r="B644" s="12" t="s">
        <v>54</v>
      </c>
      <c r="C644" s="17" t="s">
        <v>53</v>
      </c>
      <c r="D644" s="10"/>
      <c r="E644" s="10"/>
      <c r="F644" s="9">
        <v>41.496000000000002</v>
      </c>
      <c r="G644" s="8" t="s">
        <v>32</v>
      </c>
    </row>
    <row r="645" spans="1:7" ht="38.25">
      <c r="A645" s="12" t="s">
        <v>52</v>
      </c>
      <c r="B645" s="12" t="s">
        <v>51</v>
      </c>
      <c r="C645" s="11" t="s">
        <v>29</v>
      </c>
      <c r="D645" s="10">
        <v>89.84</v>
      </c>
      <c r="E645" s="10">
        <v>89.84</v>
      </c>
      <c r="F645" s="9">
        <v>76.393000000000001</v>
      </c>
      <c r="G645" s="8" t="s">
        <v>32</v>
      </c>
    </row>
    <row r="646" spans="1:7">
      <c r="A646" s="12"/>
      <c r="B646" s="12"/>
      <c r="C646" s="16" t="s">
        <v>42</v>
      </c>
      <c r="D646" s="10"/>
      <c r="E646" s="10"/>
      <c r="F646" s="9">
        <v>1.7190000000000001</v>
      </c>
      <c r="G646" s="8" t="s">
        <v>41</v>
      </c>
    </row>
    <row r="647" spans="1:7" ht="38.25">
      <c r="A647" s="12" t="s">
        <v>50</v>
      </c>
      <c r="B647" s="12" t="s">
        <v>49</v>
      </c>
      <c r="C647" s="11" t="s">
        <v>29</v>
      </c>
      <c r="D647" s="10">
        <v>92.355000000000004</v>
      </c>
      <c r="E647" s="10">
        <v>92.35</v>
      </c>
      <c r="F647" s="9">
        <v>84.804000000000002</v>
      </c>
      <c r="G647" s="8" t="s">
        <v>32</v>
      </c>
    </row>
    <row r="648" spans="1:7">
      <c r="A648" s="12"/>
      <c r="B648" s="12"/>
      <c r="C648" s="16" t="s">
        <v>42</v>
      </c>
      <c r="D648" s="10"/>
      <c r="E648" s="10"/>
      <c r="F648" s="9">
        <v>1.875</v>
      </c>
      <c r="G648" s="8" t="s">
        <v>41</v>
      </c>
    </row>
    <row r="649" spans="1:7" ht="38.25">
      <c r="A649" s="12" t="s">
        <v>48</v>
      </c>
      <c r="B649" s="12" t="s">
        <v>47</v>
      </c>
      <c r="C649" s="11" t="s">
        <v>29</v>
      </c>
      <c r="D649" s="10">
        <v>77.91</v>
      </c>
      <c r="E649" s="10">
        <v>77.91</v>
      </c>
      <c r="F649" s="9">
        <v>70.563999999999993</v>
      </c>
      <c r="G649" s="8" t="s">
        <v>32</v>
      </c>
    </row>
    <row r="650" spans="1:7">
      <c r="A650" s="12"/>
      <c r="B650" s="12"/>
      <c r="C650" s="16" t="s">
        <v>42</v>
      </c>
      <c r="D650" s="10"/>
      <c r="E650" s="10"/>
      <c r="F650" s="9">
        <v>1.597</v>
      </c>
      <c r="G650" s="8" t="s">
        <v>41</v>
      </c>
    </row>
    <row r="651" spans="1:7" ht="38.25">
      <c r="A651" s="12" t="s">
        <v>46</v>
      </c>
      <c r="B651" s="12" t="s">
        <v>45</v>
      </c>
      <c r="C651" s="11" t="s">
        <v>29</v>
      </c>
      <c r="D651" s="10">
        <v>77.91</v>
      </c>
      <c r="E651" s="10">
        <v>77.91</v>
      </c>
      <c r="F651" s="9">
        <v>70.563999999999993</v>
      </c>
      <c r="G651" s="8" t="s">
        <v>32</v>
      </c>
    </row>
    <row r="652" spans="1:7">
      <c r="A652" s="12"/>
      <c r="B652" s="12"/>
      <c r="C652" s="16" t="s">
        <v>42</v>
      </c>
      <c r="D652" s="10"/>
      <c r="E652" s="10"/>
      <c r="F652" s="9">
        <v>1.597</v>
      </c>
      <c r="G652" s="8" t="s">
        <v>41</v>
      </c>
    </row>
    <row r="653" spans="1:7" ht="38.25">
      <c r="A653" s="12" t="s">
        <v>44</v>
      </c>
      <c r="B653" s="12" t="s">
        <v>43</v>
      </c>
      <c r="C653" s="11" t="s">
        <v>29</v>
      </c>
      <c r="D653" s="10">
        <v>77.91</v>
      </c>
      <c r="E653" s="10">
        <v>77.91</v>
      </c>
      <c r="F653" s="9">
        <v>70.563999999999993</v>
      </c>
      <c r="G653" s="8" t="s">
        <v>32</v>
      </c>
    </row>
    <row r="654" spans="1:7" ht="38.25">
      <c r="A654" s="12" t="s">
        <v>44</v>
      </c>
      <c r="B654" s="12" t="s">
        <v>43</v>
      </c>
      <c r="C654" s="11" t="s">
        <v>29</v>
      </c>
      <c r="D654" s="10">
        <v>77.91</v>
      </c>
      <c r="E654" s="10">
        <v>77.91</v>
      </c>
      <c r="F654" s="9">
        <v>70.563999999999993</v>
      </c>
      <c r="G654" s="8" t="s">
        <v>32</v>
      </c>
    </row>
    <row r="655" spans="1:7">
      <c r="A655" s="12"/>
      <c r="B655" s="12"/>
      <c r="C655" s="16" t="s">
        <v>42</v>
      </c>
      <c r="D655" s="10"/>
      <c r="E655" s="10"/>
      <c r="F655" s="9">
        <v>1.597</v>
      </c>
      <c r="G655" s="8" t="s">
        <v>41</v>
      </c>
    </row>
    <row r="656" spans="1:7" ht="38.25">
      <c r="A656" s="15" t="s">
        <v>40</v>
      </c>
      <c r="B656" s="12" t="s">
        <v>39</v>
      </c>
      <c r="C656" s="11" t="s">
        <v>29</v>
      </c>
      <c r="D656" s="10">
        <v>74.19</v>
      </c>
      <c r="E656" s="10">
        <v>0</v>
      </c>
      <c r="F656" s="9">
        <v>0</v>
      </c>
      <c r="G656" s="13" t="s">
        <v>7</v>
      </c>
    </row>
    <row r="657" spans="1:7" ht="38.25">
      <c r="A657" s="14" t="s">
        <v>38</v>
      </c>
      <c r="B657" s="12" t="s">
        <v>37</v>
      </c>
      <c r="C657" s="11" t="s">
        <v>29</v>
      </c>
      <c r="D657" s="10">
        <f>205-7</f>
        <v>198</v>
      </c>
      <c r="E657" s="10">
        <f>15.79467-7</f>
        <v>8.79467</v>
      </c>
      <c r="F657" s="9">
        <v>0</v>
      </c>
      <c r="G657" s="13" t="s">
        <v>7</v>
      </c>
    </row>
    <row r="658" spans="1:7" ht="38.25">
      <c r="A658" s="14" t="s">
        <v>36</v>
      </c>
      <c r="B658" s="12" t="s">
        <v>35</v>
      </c>
      <c r="C658" s="11" t="s">
        <v>29</v>
      </c>
      <c r="D658" s="10">
        <v>75</v>
      </c>
      <c r="E658" s="10">
        <v>0</v>
      </c>
      <c r="F658" s="9">
        <v>0</v>
      </c>
      <c r="G658" s="13" t="s">
        <v>7</v>
      </c>
    </row>
    <row r="659" spans="1:7" ht="38.25">
      <c r="A659" s="14" t="s">
        <v>34</v>
      </c>
      <c r="B659" s="12" t="s">
        <v>33</v>
      </c>
      <c r="C659" s="11" t="s">
        <v>29</v>
      </c>
      <c r="D659" s="10">
        <v>79.400000000000006</v>
      </c>
      <c r="E659" s="10">
        <v>0</v>
      </c>
      <c r="F659" s="9">
        <v>0</v>
      </c>
      <c r="G659" s="8" t="s">
        <v>32</v>
      </c>
    </row>
    <row r="660" spans="1:7" ht="38.25">
      <c r="A660" s="14" t="s">
        <v>31</v>
      </c>
      <c r="B660" s="12" t="s">
        <v>30</v>
      </c>
      <c r="C660" s="11" t="s">
        <v>29</v>
      </c>
      <c r="D660" s="10">
        <v>82.2</v>
      </c>
      <c r="E660" s="10">
        <v>0</v>
      </c>
      <c r="F660" s="9">
        <v>0</v>
      </c>
      <c r="G660" s="13" t="s">
        <v>7</v>
      </c>
    </row>
    <row r="661" spans="1:7" ht="76.5">
      <c r="A661" s="13" t="s">
        <v>28</v>
      </c>
      <c r="B661" s="12" t="s">
        <v>28</v>
      </c>
      <c r="C661" s="11" t="s">
        <v>3</v>
      </c>
      <c r="D661" s="10">
        <v>390</v>
      </c>
      <c r="E661" s="10">
        <v>0</v>
      </c>
      <c r="F661" s="9">
        <v>0</v>
      </c>
      <c r="G661" s="13" t="s">
        <v>7</v>
      </c>
    </row>
    <row r="662" spans="1:7" ht="76.5">
      <c r="A662" s="13" t="s">
        <v>27</v>
      </c>
      <c r="B662" s="12" t="s">
        <v>27</v>
      </c>
      <c r="C662" s="11" t="s">
        <v>3</v>
      </c>
      <c r="D662" s="10">
        <v>686.53</v>
      </c>
      <c r="E662" s="10">
        <v>0</v>
      </c>
      <c r="F662" s="9">
        <v>0</v>
      </c>
      <c r="G662" s="13" t="s">
        <v>7</v>
      </c>
    </row>
    <row r="663" spans="1:7" ht="89.25">
      <c r="A663" s="13" t="s">
        <v>26</v>
      </c>
      <c r="B663" s="12" t="s">
        <v>26</v>
      </c>
      <c r="C663" s="11" t="s">
        <v>3</v>
      </c>
      <c r="D663" s="10">
        <v>1285.56</v>
      </c>
      <c r="E663" s="10">
        <v>0</v>
      </c>
      <c r="F663" s="9">
        <v>0</v>
      </c>
      <c r="G663" s="13" t="s">
        <v>7</v>
      </c>
    </row>
    <row r="664" spans="1:7" ht="89.25">
      <c r="A664" s="13" t="s">
        <v>25</v>
      </c>
      <c r="B664" s="12" t="s">
        <v>25</v>
      </c>
      <c r="C664" s="11" t="s">
        <v>3</v>
      </c>
      <c r="D664" s="10">
        <v>577.73599999999999</v>
      </c>
      <c r="E664" s="10">
        <v>0</v>
      </c>
      <c r="F664" s="9">
        <v>0</v>
      </c>
      <c r="G664" s="13" t="s">
        <v>7</v>
      </c>
    </row>
    <row r="665" spans="1:7" ht="76.5">
      <c r="A665" s="13" t="s">
        <v>24</v>
      </c>
      <c r="B665" s="12" t="s">
        <v>24</v>
      </c>
      <c r="C665" s="11" t="s">
        <v>3</v>
      </c>
      <c r="D665" s="10">
        <v>1262.3050000000001</v>
      </c>
      <c r="E665" s="10">
        <v>43</v>
      </c>
      <c r="F665" s="9">
        <v>42.824289999999998</v>
      </c>
      <c r="G665" s="8" t="s">
        <v>18</v>
      </c>
    </row>
    <row r="666" spans="1:7" ht="76.5">
      <c r="A666" s="13" t="s">
        <v>23</v>
      </c>
      <c r="B666" s="12" t="s">
        <v>23</v>
      </c>
      <c r="C666" s="11" t="s">
        <v>3</v>
      </c>
      <c r="D666" s="10">
        <v>968.01599999999996</v>
      </c>
      <c r="E666" s="10">
        <v>50</v>
      </c>
      <c r="F666" s="9">
        <v>47.786659999999998</v>
      </c>
      <c r="G666" s="8" t="s">
        <v>18</v>
      </c>
    </row>
    <row r="667" spans="1:7" ht="76.5">
      <c r="A667" s="13" t="s">
        <v>22</v>
      </c>
      <c r="B667" s="12" t="s">
        <v>22</v>
      </c>
      <c r="C667" s="11" t="s">
        <v>3</v>
      </c>
      <c r="D667" s="10">
        <v>676.96699999999998</v>
      </c>
      <c r="E667" s="10">
        <v>40</v>
      </c>
      <c r="F667" s="10">
        <v>30.97758</v>
      </c>
      <c r="G667" s="8" t="s">
        <v>18</v>
      </c>
    </row>
    <row r="668" spans="1:7" ht="76.5">
      <c r="A668" s="13" t="s">
        <v>21</v>
      </c>
      <c r="B668" s="12" t="s">
        <v>21</v>
      </c>
      <c r="C668" s="11" t="s">
        <v>3</v>
      </c>
      <c r="D668" s="10">
        <v>989.13599999999997</v>
      </c>
      <c r="E668" s="10">
        <v>50</v>
      </c>
      <c r="F668" s="10">
        <v>48.251710000000003</v>
      </c>
      <c r="G668" s="8" t="s">
        <v>18</v>
      </c>
    </row>
    <row r="669" spans="1:7" ht="76.5">
      <c r="A669" s="13" t="s">
        <v>20</v>
      </c>
      <c r="B669" s="12" t="s">
        <v>20</v>
      </c>
      <c r="C669" s="11" t="s">
        <v>3</v>
      </c>
      <c r="D669" s="10">
        <v>1800</v>
      </c>
      <c r="E669" s="10">
        <v>70</v>
      </c>
      <c r="F669" s="10">
        <v>66.099000000000004</v>
      </c>
      <c r="G669" s="8" t="s">
        <v>18</v>
      </c>
    </row>
    <row r="670" spans="1:7" ht="76.5">
      <c r="A670" s="13" t="s">
        <v>19</v>
      </c>
      <c r="B670" s="12" t="s">
        <v>19</v>
      </c>
      <c r="C670" s="11" t="s">
        <v>3</v>
      </c>
      <c r="D670" s="10">
        <v>1087.248</v>
      </c>
      <c r="E670" s="10">
        <v>55</v>
      </c>
      <c r="F670" s="10">
        <v>53.022419999999997</v>
      </c>
      <c r="G670" s="8" t="s">
        <v>18</v>
      </c>
    </row>
    <row r="671" spans="1:7" ht="76.5">
      <c r="A671" s="13" t="s">
        <v>17</v>
      </c>
      <c r="B671" s="12" t="s">
        <v>17</v>
      </c>
      <c r="C671" s="11" t="s">
        <v>3</v>
      </c>
      <c r="D671" s="10">
        <v>1200</v>
      </c>
      <c r="E671" s="10">
        <v>70</v>
      </c>
      <c r="F671" s="10">
        <v>46.870350000000002</v>
      </c>
      <c r="G671" s="8" t="s">
        <v>16</v>
      </c>
    </row>
    <row r="672" spans="1:7" ht="89.25">
      <c r="A672" s="13" t="s">
        <v>15</v>
      </c>
      <c r="B672" s="12" t="s">
        <v>15</v>
      </c>
      <c r="C672" s="11" t="s">
        <v>3</v>
      </c>
      <c r="D672" s="10">
        <v>276.33600000000001</v>
      </c>
      <c r="E672" s="10">
        <v>0</v>
      </c>
      <c r="F672" s="10">
        <v>0</v>
      </c>
      <c r="G672" s="8" t="s">
        <v>7</v>
      </c>
    </row>
    <row r="673" spans="1:7" ht="63.75">
      <c r="A673" s="13" t="s">
        <v>14</v>
      </c>
      <c r="B673" s="12" t="s">
        <v>14</v>
      </c>
      <c r="C673" s="11" t="s">
        <v>5</v>
      </c>
      <c r="D673" s="10">
        <v>35000</v>
      </c>
      <c r="E673" s="10">
        <v>1500</v>
      </c>
      <c r="F673" s="10">
        <v>1496.931</v>
      </c>
      <c r="G673" s="8" t="s">
        <v>13</v>
      </c>
    </row>
    <row r="674" spans="1:7" ht="127.5">
      <c r="A674" s="13" t="s">
        <v>12</v>
      </c>
      <c r="B674" s="12" t="s">
        <v>12</v>
      </c>
      <c r="C674" s="11" t="s">
        <v>5</v>
      </c>
      <c r="D674" s="10">
        <v>1000</v>
      </c>
      <c r="E674" s="10">
        <v>0</v>
      </c>
      <c r="F674" s="10">
        <v>0</v>
      </c>
      <c r="G674" s="8" t="s">
        <v>7</v>
      </c>
    </row>
    <row r="675" spans="1:7" ht="89.25">
      <c r="A675" s="13" t="s">
        <v>11</v>
      </c>
      <c r="B675" s="12" t="s">
        <v>11</v>
      </c>
      <c r="C675" s="11" t="s">
        <v>5</v>
      </c>
      <c r="D675" s="10">
        <v>19017.184000000001</v>
      </c>
      <c r="E675" s="10">
        <v>0</v>
      </c>
      <c r="F675" s="9">
        <v>0</v>
      </c>
      <c r="G675" s="8" t="s">
        <v>7</v>
      </c>
    </row>
    <row r="676" spans="1:7" ht="51">
      <c r="A676" s="13" t="s">
        <v>10</v>
      </c>
      <c r="B676" s="12" t="s">
        <v>10</v>
      </c>
      <c r="C676" s="11" t="s">
        <v>5</v>
      </c>
      <c r="D676" s="10">
        <v>4500</v>
      </c>
      <c r="E676" s="10">
        <v>185</v>
      </c>
      <c r="F676" s="10">
        <v>178.77360999999999</v>
      </c>
      <c r="G676" s="8" t="s">
        <v>9</v>
      </c>
    </row>
    <row r="677" spans="1:7" ht="76.5">
      <c r="A677" s="13" t="s">
        <v>8</v>
      </c>
      <c r="B677" s="12" t="s">
        <v>8</v>
      </c>
      <c r="C677" s="11" t="s">
        <v>5</v>
      </c>
      <c r="D677" s="10">
        <v>400</v>
      </c>
      <c r="E677" s="10">
        <v>400</v>
      </c>
      <c r="F677" s="10">
        <v>0</v>
      </c>
      <c r="G677" s="8" t="s">
        <v>7</v>
      </c>
    </row>
    <row r="678" spans="1:7" ht="89.25">
      <c r="A678" s="13" t="s">
        <v>6</v>
      </c>
      <c r="B678" s="12" t="s">
        <v>6</v>
      </c>
      <c r="C678" s="11" t="s">
        <v>5</v>
      </c>
      <c r="D678" s="10">
        <v>1043</v>
      </c>
      <c r="E678" s="10">
        <v>593</v>
      </c>
      <c r="F678" s="10">
        <v>585.05700000000002</v>
      </c>
      <c r="G678" s="8" t="s">
        <v>2</v>
      </c>
    </row>
    <row r="679" spans="1:7" ht="63.75">
      <c r="A679" s="13" t="s">
        <v>4</v>
      </c>
      <c r="B679" s="12" t="s">
        <v>4</v>
      </c>
      <c r="C679" s="11" t="s">
        <v>3</v>
      </c>
      <c r="D679" s="10">
        <v>15000</v>
      </c>
      <c r="E679" s="10">
        <v>46.031999999999996</v>
      </c>
      <c r="F679" s="9">
        <v>46.031999999999996</v>
      </c>
      <c r="G679" s="8" t="s">
        <v>2</v>
      </c>
    </row>
    <row r="680" spans="1:7" ht="15">
      <c r="A680" s="7"/>
      <c r="B680" s="6" t="s">
        <v>1</v>
      </c>
      <c r="C680" s="4" t="s">
        <v>0</v>
      </c>
      <c r="D680" s="5">
        <f>SUM(D505:D679)</f>
        <v>189638.36810650007</v>
      </c>
      <c r="E680" s="5">
        <f>SUM(E505:E679)</f>
        <v>18735.490589999994</v>
      </c>
      <c r="F680" s="5">
        <f>SUM(F505:F679)</f>
        <v>8403.5759299999991</v>
      </c>
      <c r="G680" s="4" t="s">
        <v>0</v>
      </c>
    </row>
  </sheetData>
  <mergeCells count="267">
    <mergeCell ref="A258:A262"/>
    <mergeCell ref="B258:B262"/>
    <mergeCell ref="D258:D262"/>
    <mergeCell ref="E258:E262"/>
    <mergeCell ref="G258:G260"/>
    <mergeCell ref="A280:A284"/>
    <mergeCell ref="B280:B284"/>
    <mergeCell ref="D280:D284"/>
    <mergeCell ref="E280:E284"/>
    <mergeCell ref="G280:G281"/>
    <mergeCell ref="A253:A257"/>
    <mergeCell ref="B253:B257"/>
    <mergeCell ref="D253:D257"/>
    <mergeCell ref="E253:E257"/>
    <mergeCell ref="G253:G255"/>
    <mergeCell ref="A434:B434"/>
    <mergeCell ref="A426:B426"/>
    <mergeCell ref="A427:A429"/>
    <mergeCell ref="B427:B429"/>
    <mergeCell ref="C427:C430"/>
    <mergeCell ref="D427:D430"/>
    <mergeCell ref="A431:B431"/>
    <mergeCell ref="A432:A433"/>
    <mergeCell ref="B432:B433"/>
    <mergeCell ref="D432:D433"/>
    <mergeCell ref="A516:A518"/>
    <mergeCell ref="A504:G504"/>
    <mergeCell ref="A505:A506"/>
    <mergeCell ref="A233:A237"/>
    <mergeCell ref="B233:B237"/>
    <mergeCell ref="D233:D237"/>
    <mergeCell ref="E233:E237"/>
    <mergeCell ref="G233:G234"/>
    <mergeCell ref="G238:G239"/>
    <mergeCell ref="G243:G244"/>
    <mergeCell ref="G223:G224"/>
    <mergeCell ref="A228:A232"/>
    <mergeCell ref="B228:B232"/>
    <mergeCell ref="D228:D232"/>
    <mergeCell ref="E228:E232"/>
    <mergeCell ref="G228:G229"/>
    <mergeCell ref="B177:B181"/>
    <mergeCell ref="D177:D181"/>
    <mergeCell ref="E177:E181"/>
    <mergeCell ref="A223:A227"/>
    <mergeCell ref="B223:B227"/>
    <mergeCell ref="D223:D227"/>
    <mergeCell ref="E223:E227"/>
    <mergeCell ref="D202:D206"/>
    <mergeCell ref="E202:E206"/>
    <mergeCell ref="G202:G204"/>
    <mergeCell ref="D187:D191"/>
    <mergeCell ref="E187:E191"/>
    <mergeCell ref="A171:A175"/>
    <mergeCell ref="B171:B175"/>
    <mergeCell ref="D171:D175"/>
    <mergeCell ref="E171:E175"/>
    <mergeCell ref="A177:A181"/>
    <mergeCell ref="F212:F216"/>
    <mergeCell ref="G212:G216"/>
    <mergeCell ref="G166:G168"/>
    <mergeCell ref="G171:G173"/>
    <mergeCell ref="G177:G178"/>
    <mergeCell ref="G182:G184"/>
    <mergeCell ref="G187:G189"/>
    <mergeCell ref="G192:G194"/>
    <mergeCell ref="A420:A423"/>
    <mergeCell ref="B420:B423"/>
    <mergeCell ref="D420:D423"/>
    <mergeCell ref="E420:E423"/>
    <mergeCell ref="A424:A425"/>
    <mergeCell ref="B424:B425"/>
    <mergeCell ref="D424:D425"/>
    <mergeCell ref="E424:E425"/>
    <mergeCell ref="C418:C425"/>
    <mergeCell ref="A414:A416"/>
    <mergeCell ref="B414:B416"/>
    <mergeCell ref="D414:D416"/>
    <mergeCell ref="E414:E416"/>
    <mergeCell ref="D418:D419"/>
    <mergeCell ref="E418:E419"/>
    <mergeCell ref="A417:B417"/>
    <mergeCell ref="A418:A419"/>
    <mergeCell ref="B418:B419"/>
    <mergeCell ref="A406:A409"/>
    <mergeCell ref="B406:B409"/>
    <mergeCell ref="D406:D409"/>
    <mergeCell ref="E406:E409"/>
    <mergeCell ref="A410:B410"/>
    <mergeCell ref="A411:A413"/>
    <mergeCell ref="B411:B413"/>
    <mergeCell ref="C411:C416"/>
    <mergeCell ref="D411:D413"/>
    <mergeCell ref="E411:E413"/>
    <mergeCell ref="A398:A401"/>
    <mergeCell ref="B398:B401"/>
    <mergeCell ref="D398:D401"/>
    <mergeCell ref="E398:E401"/>
    <mergeCell ref="A402:A405"/>
    <mergeCell ref="B402:B405"/>
    <mergeCell ref="D402:D405"/>
    <mergeCell ref="E402:E405"/>
    <mergeCell ref="A389:B389"/>
    <mergeCell ref="A390:A393"/>
    <mergeCell ref="B390:B393"/>
    <mergeCell ref="D390:D393"/>
    <mergeCell ref="E390:E393"/>
    <mergeCell ref="A394:A397"/>
    <mergeCell ref="B394:B397"/>
    <mergeCell ref="D394:D397"/>
    <mergeCell ref="E394:E397"/>
    <mergeCell ref="A383:A385"/>
    <mergeCell ref="B383:B385"/>
    <mergeCell ref="D383:D385"/>
    <mergeCell ref="E383:E385"/>
    <mergeCell ref="A386:A388"/>
    <mergeCell ref="B386:B388"/>
    <mergeCell ref="D386:D388"/>
    <mergeCell ref="E386:E388"/>
    <mergeCell ref="A375:A378"/>
    <mergeCell ref="B375:B378"/>
    <mergeCell ref="D375:D378"/>
    <mergeCell ref="E375:E378"/>
    <mergeCell ref="A379:A382"/>
    <mergeCell ref="B379:B382"/>
    <mergeCell ref="B367:B370"/>
    <mergeCell ref="D367:D370"/>
    <mergeCell ref="E367:E370"/>
    <mergeCell ref="A371:A374"/>
    <mergeCell ref="B371:B374"/>
    <mergeCell ref="D371:D374"/>
    <mergeCell ref="E371:E374"/>
    <mergeCell ref="B187:B191"/>
    <mergeCell ref="D358:D359"/>
    <mergeCell ref="E358:E359"/>
    <mergeCell ref="A360:A362"/>
    <mergeCell ref="B360:B362"/>
    <mergeCell ref="D360:D362"/>
    <mergeCell ref="E360:E362"/>
    <mergeCell ref="E212:E216"/>
    <mergeCell ref="A202:A206"/>
    <mergeCell ref="B202:B206"/>
    <mergeCell ref="A217:A218"/>
    <mergeCell ref="B217:B218"/>
    <mergeCell ref="D217:D218"/>
    <mergeCell ref="E217:E218"/>
    <mergeCell ref="G217:G218"/>
    <mergeCell ref="A182:A186"/>
    <mergeCell ref="B182:B186"/>
    <mergeCell ref="D182:D186"/>
    <mergeCell ref="E182:E186"/>
    <mergeCell ref="A187:A191"/>
    <mergeCell ref="A330:G330"/>
    <mergeCell ref="A436:G436"/>
    <mergeCell ref="A461:G461"/>
    <mergeCell ref="A331:A333"/>
    <mergeCell ref="B331:B333"/>
    <mergeCell ref="C331:C344"/>
    <mergeCell ref="D331:D333"/>
    <mergeCell ref="A334:A336"/>
    <mergeCell ref="A363:A365"/>
    <mergeCell ref="B363:B365"/>
    <mergeCell ref="G207:G208"/>
    <mergeCell ref="A212:A216"/>
    <mergeCell ref="B212:B216"/>
    <mergeCell ref="C212:C216"/>
    <mergeCell ref="D212:D216"/>
    <mergeCell ref="A4:G4"/>
    <mergeCell ref="A192:A196"/>
    <mergeCell ref="B192:B196"/>
    <mergeCell ref="D192:D196"/>
    <mergeCell ref="E192:E196"/>
    <mergeCell ref="A341:A344"/>
    <mergeCell ref="B341:B344"/>
    <mergeCell ref="D341:D344"/>
    <mergeCell ref="B289:G289"/>
    <mergeCell ref="A197:A201"/>
    <mergeCell ref="B197:B201"/>
    <mergeCell ref="D197:D201"/>
    <mergeCell ref="E197:E201"/>
    <mergeCell ref="A207:A211"/>
    <mergeCell ref="B207:B211"/>
    <mergeCell ref="D17:D18"/>
    <mergeCell ref="E17:E18"/>
    <mergeCell ref="B334:B336"/>
    <mergeCell ref="D334:D336"/>
    <mergeCell ref="E334:E336"/>
    <mergeCell ref="A337:A340"/>
    <mergeCell ref="B337:B340"/>
    <mergeCell ref="D337:D340"/>
    <mergeCell ref="D207:D211"/>
    <mergeCell ref="E207:E211"/>
    <mergeCell ref="D10:D11"/>
    <mergeCell ref="E10:E11"/>
    <mergeCell ref="D12:D13"/>
    <mergeCell ref="E12:E13"/>
    <mergeCell ref="A14:A16"/>
    <mergeCell ref="B14:B16"/>
    <mergeCell ref="D14:D16"/>
    <mergeCell ref="E14:E16"/>
    <mergeCell ref="B5:B6"/>
    <mergeCell ref="D5:D7"/>
    <mergeCell ref="E5:E7"/>
    <mergeCell ref="A8:A9"/>
    <mergeCell ref="B8:B9"/>
    <mergeCell ref="D8:D9"/>
    <mergeCell ref="E8:E9"/>
    <mergeCell ref="F383:F385"/>
    <mergeCell ref="F386:F388"/>
    <mergeCell ref="A23:G23"/>
    <mergeCell ref="A1:G1"/>
    <mergeCell ref="A2:A3"/>
    <mergeCell ref="B2:B3"/>
    <mergeCell ref="C2:C3"/>
    <mergeCell ref="D2:F2"/>
    <mergeCell ref="G2:G3"/>
    <mergeCell ref="A5:A6"/>
    <mergeCell ref="C384:C385"/>
    <mergeCell ref="A345:B345"/>
    <mergeCell ref="A346:A347"/>
    <mergeCell ref="B346:B347"/>
    <mergeCell ref="D346:D347"/>
    <mergeCell ref="E346:E347"/>
    <mergeCell ref="D363:D365"/>
    <mergeCell ref="E363:E365"/>
    <mergeCell ref="A366:B366"/>
    <mergeCell ref="A367:A370"/>
    <mergeCell ref="A348:A349"/>
    <mergeCell ref="B348:B349"/>
    <mergeCell ref="D348:D349"/>
    <mergeCell ref="E348:E349"/>
    <mergeCell ref="A350:A351"/>
    <mergeCell ref="C358:C359"/>
    <mergeCell ref="A27:E27"/>
    <mergeCell ref="A499:G499"/>
    <mergeCell ref="A238:A242"/>
    <mergeCell ref="B238:B242"/>
    <mergeCell ref="D238:D242"/>
    <mergeCell ref="E238:E242"/>
    <mergeCell ref="A243:A247"/>
    <mergeCell ref="B243:B247"/>
    <mergeCell ref="D243:D247"/>
    <mergeCell ref="E243:E247"/>
    <mergeCell ref="A356:A357"/>
    <mergeCell ref="B356:B357"/>
    <mergeCell ref="D356:D357"/>
    <mergeCell ref="E356:E357"/>
    <mergeCell ref="A358:A359"/>
    <mergeCell ref="B358:B359"/>
    <mergeCell ref="B350:B351"/>
    <mergeCell ref="D350:D351"/>
    <mergeCell ref="E350:E351"/>
    <mergeCell ref="A352:B352"/>
    <mergeCell ref="A353:A355"/>
    <mergeCell ref="B353:B355"/>
    <mergeCell ref="D353:D355"/>
    <mergeCell ref="E353:E355"/>
    <mergeCell ref="F379:F382"/>
    <mergeCell ref="F371:F374"/>
    <mergeCell ref="F367:F370"/>
    <mergeCell ref="A33:G33"/>
    <mergeCell ref="A162:G162"/>
    <mergeCell ref="A166:A170"/>
    <mergeCell ref="B166:B170"/>
    <mergeCell ref="D166:D170"/>
    <mergeCell ref="E166:E170"/>
    <mergeCell ref="A165:G165"/>
  </mergeCells>
  <dataValidations count="1">
    <dataValidation type="textLength" allowBlank="1" showInputMessage="1" showErrorMessage="1" promptTitle="обов'язкове" prompt="обов'язкове" sqref="A579">
      <formula1>1</formula1>
      <formula2>200000</formula2>
    </dataValidation>
  </dataValidations>
  <pageMargins left="0.70866141732283472" right="0.27559055118110237" top="0.31496062992125984" bottom="0.23622047244094491" header="0.31496062992125984" footer="0.19685039370078741"/>
  <pageSetup paperSize="9" scale="60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Будівництво Капітальн ремонти</vt:lpstr>
      <vt:lpstr>'Будівництво Капітальн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2019-09-03T06:03:06Z</dcterms:created>
  <dcterms:modified xsi:type="dcterms:W3CDTF">2019-09-03T06:03:46Z</dcterms:modified>
</cp:coreProperties>
</file>